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8" yWindow="4296" windowWidth="11112" windowHeight="3792" tabRatio="700"/>
  </bookViews>
  <sheets>
    <sheet name="Per Funding" sheetId="22" r:id="rId1"/>
    <sheet name="Summary" sheetId="25" r:id="rId2"/>
  </sheets>
  <definedNames>
    <definedName name="_xlnm._FilterDatabase" localSheetId="0" hidden="1">'Per Funding'!$A$4:$N$282</definedName>
    <definedName name="capex">#REF!</definedName>
    <definedName name="cashflow">#REF!</definedName>
    <definedName name="funding">#REF!</definedName>
    <definedName name="funds">#REF!</definedName>
    <definedName name="opex">'Per Funding'!$A$4:$N$282</definedName>
    <definedName name="_xlnm.Print_Area" localSheetId="0">'Per Funding'!$A$1:$N$282</definedName>
    <definedName name="_xlnm.Print_Area" localSheetId="1">Summary!$A$2:$F$32</definedName>
    <definedName name="_xlnm.Print_Titles" localSheetId="0">'Per Funding'!$2:$6</definedName>
  </definedNames>
  <calcPr calcId="124519"/>
  <fileRecoveryPr autoRecover="0"/>
</workbook>
</file>

<file path=xl/calcChain.xml><?xml version="1.0" encoding="utf-8"?>
<calcChain xmlns="http://schemas.openxmlformats.org/spreadsheetml/2006/main">
  <c r="G108" i="22"/>
  <c r="M108" s="1"/>
  <c r="G107"/>
  <c r="M107" s="1"/>
  <c r="G106"/>
  <c r="M106" s="1"/>
  <c r="G105"/>
  <c r="G104"/>
  <c r="M104" s="1"/>
  <c r="G103"/>
  <c r="M103" s="1"/>
  <c r="G102"/>
  <c r="M102" s="1"/>
  <c r="G101"/>
  <c r="M101" s="1"/>
  <c r="G100"/>
  <c r="M100" s="1"/>
  <c r="G99"/>
  <c r="M99" s="1"/>
  <c r="G98"/>
  <c r="M98" s="1"/>
  <c r="G97"/>
  <c r="M97" s="1"/>
  <c r="G96"/>
  <c r="M96" s="1"/>
  <c r="G95"/>
  <c r="M95" s="1"/>
  <c r="G94"/>
  <c r="M94" s="1"/>
  <c r="G93"/>
  <c r="M93" s="1"/>
  <c r="G92"/>
  <c r="G91"/>
  <c r="M91" s="1"/>
  <c r="L278"/>
  <c r="M105"/>
  <c r="M92"/>
  <c r="L109"/>
  <c r="E26" i="25" s="1"/>
  <c r="K109" i="22"/>
  <c r="J109"/>
  <c r="I109"/>
  <c r="H109"/>
  <c r="E109"/>
  <c r="D26" i="25"/>
  <c r="L230" i="22"/>
  <c r="G109" l="1"/>
  <c r="F26" i="25"/>
  <c r="M109" i="22"/>
  <c r="G61"/>
  <c r="M61" s="1"/>
  <c r="M62" s="1"/>
  <c r="L62"/>
  <c r="F62"/>
  <c r="E62"/>
  <c r="G62" l="1"/>
  <c r="L196"/>
  <c r="K196"/>
  <c r="J196"/>
  <c r="I196"/>
  <c r="H196"/>
  <c r="E196"/>
  <c r="C29" i="25"/>
  <c r="D29" s="1"/>
  <c r="L200" i="22"/>
  <c r="K200"/>
  <c r="J200"/>
  <c r="I200"/>
  <c r="H200"/>
  <c r="E200"/>
  <c r="F200"/>
  <c r="E29" i="25" l="1"/>
  <c r="F29" s="1"/>
  <c r="G199" i="22" l="1"/>
  <c r="G200" s="1"/>
  <c r="L272"/>
  <c r="M272" s="1"/>
  <c r="L269"/>
  <c r="L145"/>
  <c r="L144"/>
  <c r="L147" s="1"/>
  <c r="E6" i="25" s="1"/>
  <c r="G250" i="22"/>
  <c r="M250" s="1"/>
  <c r="G249"/>
  <c r="M249" s="1"/>
  <c r="G224"/>
  <c r="M224" s="1"/>
  <c r="G146"/>
  <c r="M146" s="1"/>
  <c r="G145"/>
  <c r="G144"/>
  <c r="E147"/>
  <c r="M278"/>
  <c r="M277"/>
  <c r="M276"/>
  <c r="M275"/>
  <c r="M274"/>
  <c r="M273"/>
  <c r="M271"/>
  <c r="M270"/>
  <c r="M268"/>
  <c r="M267"/>
  <c r="M266"/>
  <c r="M265"/>
  <c r="M264"/>
  <c r="M263"/>
  <c r="M262"/>
  <c r="M261"/>
  <c r="M260"/>
  <c r="M259"/>
  <c r="M258"/>
  <c r="M257"/>
  <c r="M256"/>
  <c r="M255"/>
  <c r="M254"/>
  <c r="M223"/>
  <c r="D42" i="25"/>
  <c r="D41"/>
  <c r="J147" i="22"/>
  <c r="J282" s="1"/>
  <c r="I147"/>
  <c r="I282" s="1"/>
  <c r="H147"/>
  <c r="G143"/>
  <c r="M143" s="1"/>
  <c r="G142"/>
  <c r="M142" s="1"/>
  <c r="G141"/>
  <c r="M141" s="1"/>
  <c r="G140"/>
  <c r="M140" s="1"/>
  <c r="G139"/>
  <c r="M139" s="1"/>
  <c r="C14" i="25"/>
  <c r="D14" s="1"/>
  <c r="C39"/>
  <c r="E44"/>
  <c r="F42"/>
  <c r="B39"/>
  <c r="C40"/>
  <c r="B40"/>
  <c r="C38"/>
  <c r="D38" s="1"/>
  <c r="B31"/>
  <c r="B12"/>
  <c r="F41"/>
  <c r="L192" i="22"/>
  <c r="L188"/>
  <c r="E15" i="25" s="1"/>
  <c r="L113" i="22"/>
  <c r="L88"/>
  <c r="L82"/>
  <c r="L74"/>
  <c r="L70"/>
  <c r="L58"/>
  <c r="E7" i="25" s="1"/>
  <c r="L54" i="22"/>
  <c r="L49"/>
  <c r="L45"/>
  <c r="L41"/>
  <c r="L36"/>
  <c r="L31"/>
  <c r="L25"/>
  <c r="L21"/>
  <c r="E17" i="25" s="1"/>
  <c r="L15" i="22"/>
  <c r="L9"/>
  <c r="G20"/>
  <c r="M20" s="1"/>
  <c r="G19"/>
  <c r="M19" s="1"/>
  <c r="F21"/>
  <c r="C17" i="25" s="1"/>
  <c r="E21" i="22"/>
  <c r="F192"/>
  <c r="E192"/>
  <c r="G191"/>
  <c r="M191" s="1"/>
  <c r="M192" s="1"/>
  <c r="F188"/>
  <c r="C15" i="25" s="1"/>
  <c r="D15" s="1"/>
  <c r="G203" i="22"/>
  <c r="M203" s="1"/>
  <c r="G204"/>
  <c r="M204" s="1"/>
  <c r="G205"/>
  <c r="M205" s="1"/>
  <c r="G206"/>
  <c r="M206" s="1"/>
  <c r="G207"/>
  <c r="M207" s="1"/>
  <c r="G208"/>
  <c r="M208" s="1"/>
  <c r="G209"/>
  <c r="M209" s="1"/>
  <c r="G210"/>
  <c r="M210" s="1"/>
  <c r="G211"/>
  <c r="M211" s="1"/>
  <c r="G212"/>
  <c r="M212" s="1"/>
  <c r="G213"/>
  <c r="M213" s="1"/>
  <c r="G214"/>
  <c r="M214" s="1"/>
  <c r="G215"/>
  <c r="M215" s="1"/>
  <c r="G216"/>
  <c r="M216" s="1"/>
  <c r="G217"/>
  <c r="M217" s="1"/>
  <c r="G218"/>
  <c r="M218" s="1"/>
  <c r="G219"/>
  <c r="M219" s="1"/>
  <c r="G220"/>
  <c r="M220" s="1"/>
  <c r="G221"/>
  <c r="M221" s="1"/>
  <c r="G222"/>
  <c r="M222" s="1"/>
  <c r="G225"/>
  <c r="M225" s="1"/>
  <c r="G226"/>
  <c r="M226" s="1"/>
  <c r="G227"/>
  <c r="M227" s="1"/>
  <c r="G228"/>
  <c r="M228" s="1"/>
  <c r="G229"/>
  <c r="M229" s="1"/>
  <c r="G230"/>
  <c r="M230" s="1"/>
  <c r="G231"/>
  <c r="M231" s="1"/>
  <c r="G232"/>
  <c r="M232" s="1"/>
  <c r="G233"/>
  <c r="M233" s="1"/>
  <c r="G234"/>
  <c r="M234" s="1"/>
  <c r="G235"/>
  <c r="M235" s="1"/>
  <c r="G236"/>
  <c r="M236" s="1"/>
  <c r="G237"/>
  <c r="M237" s="1"/>
  <c r="G238"/>
  <c r="M238" s="1"/>
  <c r="G239"/>
  <c r="M239" s="1"/>
  <c r="G240"/>
  <c r="M240" s="1"/>
  <c r="G241"/>
  <c r="M241" s="1"/>
  <c r="G242"/>
  <c r="M242" s="1"/>
  <c r="G243"/>
  <c r="M243" s="1"/>
  <c r="G244"/>
  <c r="M244" s="1"/>
  <c r="G245"/>
  <c r="M245" s="1"/>
  <c r="G246"/>
  <c r="M246" s="1"/>
  <c r="G247"/>
  <c r="M247" s="1"/>
  <c r="G248"/>
  <c r="M248" s="1"/>
  <c r="G251"/>
  <c r="M251" s="1"/>
  <c r="G252"/>
  <c r="M252" s="1"/>
  <c r="G253"/>
  <c r="M253" s="1"/>
  <c r="G195"/>
  <c r="G149"/>
  <c r="M149" s="1"/>
  <c r="G150"/>
  <c r="G151"/>
  <c r="M151" s="1"/>
  <c r="G152"/>
  <c r="M152" s="1"/>
  <c r="G153"/>
  <c r="M153" s="1"/>
  <c r="G154"/>
  <c r="M154" s="1"/>
  <c r="G155"/>
  <c r="M155" s="1"/>
  <c r="G156"/>
  <c r="M156" s="1"/>
  <c r="G157"/>
  <c r="M157" s="1"/>
  <c r="G158"/>
  <c r="M158" s="1"/>
  <c r="G159"/>
  <c r="M159" s="1"/>
  <c r="G160"/>
  <c r="M160" s="1"/>
  <c r="G161"/>
  <c r="M161" s="1"/>
  <c r="G162"/>
  <c r="M162" s="1"/>
  <c r="G163"/>
  <c r="M163" s="1"/>
  <c r="G164"/>
  <c r="M164" s="1"/>
  <c r="G165"/>
  <c r="M165" s="1"/>
  <c r="G166"/>
  <c r="M166" s="1"/>
  <c r="G167"/>
  <c r="M167" s="1"/>
  <c r="G168"/>
  <c r="M168" s="1"/>
  <c r="G169"/>
  <c r="M169" s="1"/>
  <c r="G170"/>
  <c r="M170" s="1"/>
  <c r="G171"/>
  <c r="M171" s="1"/>
  <c r="G172"/>
  <c r="M172" s="1"/>
  <c r="G173"/>
  <c r="M173" s="1"/>
  <c r="G174"/>
  <c r="M174" s="1"/>
  <c r="G175"/>
  <c r="M175" s="1"/>
  <c r="G176"/>
  <c r="M176" s="1"/>
  <c r="G177"/>
  <c r="M177" s="1"/>
  <c r="G178"/>
  <c r="M178" s="1"/>
  <c r="G179"/>
  <c r="M179" s="1"/>
  <c r="G180"/>
  <c r="M180" s="1"/>
  <c r="G181"/>
  <c r="M181" s="1"/>
  <c r="G182"/>
  <c r="M182" s="1"/>
  <c r="G183"/>
  <c r="M183" s="1"/>
  <c r="G184"/>
  <c r="M184" s="1"/>
  <c r="G185"/>
  <c r="M185" s="1"/>
  <c r="G186"/>
  <c r="M186" s="1"/>
  <c r="G187"/>
  <c r="M187" s="1"/>
  <c r="G116"/>
  <c r="M116" s="1"/>
  <c r="G117"/>
  <c r="M117" s="1"/>
  <c r="G118"/>
  <c r="M118" s="1"/>
  <c r="G119"/>
  <c r="M119" s="1"/>
  <c r="G120"/>
  <c r="M120" s="1"/>
  <c r="G121"/>
  <c r="M121" s="1"/>
  <c r="G122"/>
  <c r="M122" s="1"/>
  <c r="G123"/>
  <c r="M123" s="1"/>
  <c r="G124"/>
  <c r="M124" s="1"/>
  <c r="G125"/>
  <c r="M125" s="1"/>
  <c r="G126"/>
  <c r="M126" s="1"/>
  <c r="G127"/>
  <c r="M127" s="1"/>
  <c r="G128"/>
  <c r="M128" s="1"/>
  <c r="G129"/>
  <c r="M129" s="1"/>
  <c r="G130"/>
  <c r="M130" s="1"/>
  <c r="G131"/>
  <c r="M131" s="1"/>
  <c r="G132"/>
  <c r="M132" s="1"/>
  <c r="G133"/>
  <c r="M133" s="1"/>
  <c r="G134"/>
  <c r="M134" s="1"/>
  <c r="G135"/>
  <c r="M135" s="1"/>
  <c r="G136"/>
  <c r="M136" s="1"/>
  <c r="G137"/>
  <c r="M137" s="1"/>
  <c r="G138"/>
  <c r="M138" s="1"/>
  <c r="G112"/>
  <c r="G113" s="1"/>
  <c r="G85"/>
  <c r="M85" s="1"/>
  <c r="G86"/>
  <c r="M86" s="1"/>
  <c r="G87"/>
  <c r="M87" s="1"/>
  <c r="G77"/>
  <c r="M77" s="1"/>
  <c r="G78"/>
  <c r="M78" s="1"/>
  <c r="G79"/>
  <c r="M79" s="1"/>
  <c r="G80"/>
  <c r="M80" s="1"/>
  <c r="G73"/>
  <c r="M73" s="1"/>
  <c r="M74" s="1"/>
  <c r="G65"/>
  <c r="M65" s="1"/>
  <c r="G66"/>
  <c r="M66" s="1"/>
  <c r="G67"/>
  <c r="M67" s="1"/>
  <c r="G68"/>
  <c r="M68" s="1"/>
  <c r="G69"/>
  <c r="M69" s="1"/>
  <c r="G57"/>
  <c r="G58" s="1"/>
  <c r="G53"/>
  <c r="M53" s="1"/>
  <c r="M54" s="1"/>
  <c r="G48"/>
  <c r="G49" s="1"/>
  <c r="G44"/>
  <c r="M44" s="1"/>
  <c r="M45" s="1"/>
  <c r="G39"/>
  <c r="M39" s="1"/>
  <c r="G40"/>
  <c r="M40" s="1"/>
  <c r="G34"/>
  <c r="M34" s="1"/>
  <c r="G35"/>
  <c r="M35" s="1"/>
  <c r="G28"/>
  <c r="M28" s="1"/>
  <c r="G29"/>
  <c r="M29" s="1"/>
  <c r="G30"/>
  <c r="M30" s="1"/>
  <c r="G24"/>
  <c r="M24" s="1"/>
  <c r="M25" s="1"/>
  <c r="G18"/>
  <c r="M18" s="1"/>
  <c r="G12"/>
  <c r="G13"/>
  <c r="M13" s="1"/>
  <c r="G14"/>
  <c r="M14" s="1"/>
  <c r="G8"/>
  <c r="G9" s="1"/>
  <c r="F280"/>
  <c r="F196"/>
  <c r="F147"/>
  <c r="C6" i="25" s="1"/>
  <c r="F113" i="22"/>
  <c r="F88"/>
  <c r="F82"/>
  <c r="F74"/>
  <c r="F70"/>
  <c r="F58"/>
  <c r="C7" i="25" s="1"/>
  <c r="D7" s="1"/>
  <c r="F54" i="22"/>
  <c r="F49"/>
  <c r="F45"/>
  <c r="F41"/>
  <c r="F36"/>
  <c r="F31"/>
  <c r="F25"/>
  <c r="F15"/>
  <c r="E280"/>
  <c r="E188"/>
  <c r="E113"/>
  <c r="E88"/>
  <c r="E82"/>
  <c r="E74"/>
  <c r="E70"/>
  <c r="E58"/>
  <c r="E54"/>
  <c r="E49"/>
  <c r="E45"/>
  <c r="E41"/>
  <c r="E36"/>
  <c r="E31"/>
  <c r="E25"/>
  <c r="E15"/>
  <c r="E9"/>
  <c r="H9"/>
  <c r="H282" l="1"/>
  <c r="C16" i="25"/>
  <c r="D16" s="1"/>
  <c r="C28"/>
  <c r="D28" s="1"/>
  <c r="E21"/>
  <c r="E28"/>
  <c r="C20"/>
  <c r="D20" s="1"/>
  <c r="C25"/>
  <c r="D25" s="1"/>
  <c r="E20"/>
  <c r="E24"/>
  <c r="E30"/>
  <c r="C19"/>
  <c r="D19" s="1"/>
  <c r="C23"/>
  <c r="D23" s="1"/>
  <c r="C9"/>
  <c r="D9" s="1"/>
  <c r="E14"/>
  <c r="F14" s="1"/>
  <c r="E19"/>
  <c r="E23"/>
  <c r="E9"/>
  <c r="E282" i="22"/>
  <c r="C21" i="25"/>
  <c r="D21" s="1"/>
  <c r="C24"/>
  <c r="D24" s="1"/>
  <c r="E16"/>
  <c r="E25"/>
  <c r="C18"/>
  <c r="D18" s="1"/>
  <c r="C22"/>
  <c r="D22" s="1"/>
  <c r="C8"/>
  <c r="D8" s="1"/>
  <c r="C27"/>
  <c r="D27" s="1"/>
  <c r="C30"/>
  <c r="D30" s="1"/>
  <c r="E18"/>
  <c r="E22"/>
  <c r="E8"/>
  <c r="E27"/>
  <c r="M144" i="22"/>
  <c r="M112"/>
  <c r="M113" s="1"/>
  <c r="M199"/>
  <c r="M200" s="1"/>
  <c r="M57"/>
  <c r="M58" s="1"/>
  <c r="G54"/>
  <c r="M195"/>
  <c r="M196" s="1"/>
  <c r="G196"/>
  <c r="C10" i="25"/>
  <c r="D10" s="1"/>
  <c r="F282" i="22"/>
  <c r="K147"/>
  <c r="K282" s="1"/>
  <c r="M145"/>
  <c r="G74"/>
  <c r="C11" i="25"/>
  <c r="D11" s="1"/>
  <c r="L280" i="22"/>
  <c r="M269"/>
  <c r="M280" s="1"/>
  <c r="F15" i="25"/>
  <c r="G15" i="22"/>
  <c r="G188"/>
  <c r="G36"/>
  <c r="G21"/>
  <c r="G25"/>
  <c r="M12"/>
  <c r="M15" s="1"/>
  <c r="M41"/>
  <c r="B32" i="25"/>
  <c r="D40"/>
  <c r="F40" s="1"/>
  <c r="D39"/>
  <c r="F39" s="1"/>
  <c r="G82" i="22"/>
  <c r="G192"/>
  <c r="M48"/>
  <c r="M49" s="1"/>
  <c r="M8"/>
  <c r="M9" s="1"/>
  <c r="M36"/>
  <c r="M70"/>
  <c r="M150"/>
  <c r="M188" s="1"/>
  <c r="G88"/>
  <c r="G70"/>
  <c r="G45"/>
  <c r="M31"/>
  <c r="F7" i="25"/>
  <c r="F38"/>
  <c r="F44" s="1"/>
  <c r="M82" i="22"/>
  <c r="D6" i="25"/>
  <c r="M88" i="22"/>
  <c r="M21"/>
  <c r="B44" i="25"/>
  <c r="G41" i="22"/>
  <c r="G31"/>
  <c r="D17" i="25"/>
  <c r="F17" s="1"/>
  <c r="C44"/>
  <c r="G280" i="22"/>
  <c r="G147"/>
  <c r="F25" i="25" l="1"/>
  <c r="F19"/>
  <c r="F28"/>
  <c r="F24"/>
  <c r="F21"/>
  <c r="F23"/>
  <c r="G282" i="22"/>
  <c r="M147"/>
  <c r="M282" s="1"/>
  <c r="F27" i="25"/>
  <c r="F22"/>
  <c r="F8"/>
  <c r="F18"/>
  <c r="F20"/>
  <c r="F30"/>
  <c r="E31"/>
  <c r="F9"/>
  <c r="C31"/>
  <c r="F16"/>
  <c r="L282" i="22"/>
  <c r="E10" i="25"/>
  <c r="F10" s="1"/>
  <c r="C12"/>
  <c r="D44"/>
  <c r="D12"/>
  <c r="F6"/>
  <c r="D31"/>
  <c r="F31" l="1"/>
  <c r="C32"/>
  <c r="D32"/>
  <c r="E11"/>
  <c r="F11" s="1"/>
  <c r="F12" s="1"/>
  <c r="F32" l="1"/>
  <c r="E12"/>
  <c r="E32" s="1"/>
</calcChain>
</file>

<file path=xl/sharedStrings.xml><?xml version="1.0" encoding="utf-8"?>
<sst xmlns="http://schemas.openxmlformats.org/spreadsheetml/2006/main" count="990" uniqueCount="495">
  <si>
    <t>DIRECTORATE</t>
  </si>
  <si>
    <t>COST CENTRE DESCRIPTION</t>
  </si>
  <si>
    <t>PROJECT DESCRIPTION</t>
  </si>
  <si>
    <t>COMMENTS</t>
  </si>
  <si>
    <t>COST</t>
  </si>
  <si>
    <t>BUDGET</t>
  </si>
  <si>
    <t>CENTRE</t>
  </si>
  <si>
    <t>ADJUSTMENTS</t>
  </si>
  <si>
    <t>APPROVED</t>
  </si>
  <si>
    <t>Office of the Director of Engineering Services</t>
  </si>
  <si>
    <t>Sewerage Admin</t>
  </si>
  <si>
    <t>Scientific Services</t>
  </si>
  <si>
    <t>Local Economic Development</t>
  </si>
  <si>
    <t>Market</t>
  </si>
  <si>
    <t>Office of the Director of Community Services</t>
  </si>
  <si>
    <t>Halls</t>
  </si>
  <si>
    <t>Sportsfields</t>
  </si>
  <si>
    <t>Zoo</t>
  </si>
  <si>
    <t>Beaches</t>
  </si>
  <si>
    <t>Clinics</t>
  </si>
  <si>
    <t>Pollution Control</t>
  </si>
  <si>
    <t>Security Services</t>
  </si>
  <si>
    <t>Traffic Administration</t>
  </si>
  <si>
    <t>Vehicle Test Station / Examination</t>
  </si>
  <si>
    <t>Telecommunication network system</t>
  </si>
  <si>
    <t>Radio Data Network - Mdantsane</t>
  </si>
  <si>
    <t>Electricity Building Upgrade- Ablution Blocks</t>
  </si>
  <si>
    <t>Upgrade Electricity Reticulation (KWT and Coastal)</t>
  </si>
  <si>
    <t>Diversion of Amalinda and Wilsonia effluent to Reeston</t>
  </si>
  <si>
    <t>Upgrading of the Laboratory infrastructure and equipment</t>
  </si>
  <si>
    <t>Yellowwoods River Bridge</t>
  </si>
  <si>
    <t>Guidance Signage</t>
  </si>
  <si>
    <t>Upgrade of Market</t>
  </si>
  <si>
    <t xml:space="preserve">Extension of Sales Hall </t>
  </si>
  <si>
    <t>Continuation of refurbishment of KWT Hall</t>
  </si>
  <si>
    <t>Intergrated Beach Front hub</t>
  </si>
  <si>
    <t>Air quality monitoring station equipment</t>
  </si>
  <si>
    <t>Traffic Vehicles</t>
  </si>
  <si>
    <t>Building Security</t>
  </si>
  <si>
    <t>Upgrade Augmentation</t>
  </si>
  <si>
    <t>Miscallaneous Bins</t>
  </si>
  <si>
    <t>Interments</t>
  </si>
  <si>
    <t>Fencing of Rural Cemeteries Upgrade</t>
  </si>
  <si>
    <t>Upgrading of Needs Camp Sportfield</t>
  </si>
  <si>
    <t>Upgrading of Rural Sportsfields</t>
  </si>
  <si>
    <t>Swimming Pools</t>
  </si>
  <si>
    <t>Ruth Belonsky Swimming Pool</t>
  </si>
  <si>
    <t>Waste Disposal Sites</t>
  </si>
  <si>
    <t>Refuse removal Skips</t>
  </si>
  <si>
    <t>Drop Off Points - Solid Waste</t>
  </si>
  <si>
    <t>Regional  Waste Disposal Site</t>
  </si>
  <si>
    <t>Disaster Management</t>
  </si>
  <si>
    <t>Mdantsane Roads</t>
  </si>
  <si>
    <t>Disaster Management Capacity</t>
  </si>
  <si>
    <t>Disaster Management Centres</t>
  </si>
  <si>
    <t>Roll Overs from 2009/10</t>
  </si>
  <si>
    <t>Roads Design</t>
  </si>
  <si>
    <t>Quinera Treatment Works</t>
  </si>
  <si>
    <t>Waste Water Treatment Capacity (Zwelitsha)</t>
  </si>
  <si>
    <t>Reeston Phase 3 Bulk Services Sewer</t>
  </si>
  <si>
    <t>Bufferstrip Sanitation - Mdantsane</t>
  </si>
  <si>
    <t>Mdantsane Sewers - Refurbishment</t>
  </si>
  <si>
    <t>Ward 33 Bulk Water Supply Scheme</t>
  </si>
  <si>
    <t>Bulk Water Supply Coastal Areas</t>
  </si>
  <si>
    <t xml:space="preserve">West Bank Restitution </t>
  </si>
  <si>
    <t xml:space="preserve">Rural Roads Upgrade </t>
  </si>
  <si>
    <t>Rehabilitation of Rural Roads Upgrade</t>
  </si>
  <si>
    <t>Nord Avenue Pump station</t>
  </si>
  <si>
    <t>Development of 3 New Cemetries(Inland, Midland and Coastal)</t>
  </si>
  <si>
    <t>Scenery Park Community Hall</t>
  </si>
  <si>
    <t>Sewerage Treatment- Inland</t>
  </si>
  <si>
    <t>1. Buffalo City Metropolitan Transport c/o</t>
  </si>
  <si>
    <t>Transport Planning &amp; Operations Admin</t>
  </si>
  <si>
    <t xml:space="preserve">Potsdam/Needs Camp Bridge Feasibility Study </t>
  </si>
  <si>
    <t>2. Disaster Management Fund c/o</t>
  </si>
  <si>
    <t>Electricity Planning &amp; Design</t>
  </si>
  <si>
    <t>Electrification</t>
  </si>
  <si>
    <t>Replacement of Street Lights</t>
  </si>
  <si>
    <t>Housing Department</t>
  </si>
  <si>
    <t>Reeston Phase 3 Stage 2-P3</t>
  </si>
  <si>
    <t xml:space="preserve">DVRI Pilot project 323 units (Mekeni ,Competition site,Haven Hills) </t>
  </si>
  <si>
    <t>Mdantsane Access/Buffalo</t>
  </si>
  <si>
    <t>Reeston Phase 3 Stage 3</t>
  </si>
  <si>
    <t>Block yard TRA-P3</t>
  </si>
  <si>
    <t>Office of the Municipal Manager &amp; Support Services</t>
  </si>
  <si>
    <t>General Admin &amp; Telecomm Services</t>
  </si>
  <si>
    <t>Management Information Services</t>
  </si>
  <si>
    <t xml:space="preserve">Sewerage Pump Station - Coastal </t>
  </si>
  <si>
    <t>Fleet management - Braelyn</t>
  </si>
  <si>
    <t>Refuse Removal</t>
  </si>
  <si>
    <t>Resorts</t>
  </si>
  <si>
    <t>Cleansing Administration Support</t>
  </si>
  <si>
    <t>E.L.Regional Waste Disposal Site &amp; Transfer Station</t>
  </si>
  <si>
    <t>Councillor's IT requirements (Laptops)</t>
  </si>
  <si>
    <t>BCM IT Requirements (All Directorates)</t>
  </si>
  <si>
    <t>Integrated Enterprise Resource planning System</t>
  </si>
  <si>
    <t>Ablution Blocks  Duncan Village</t>
  </si>
  <si>
    <t>BCM Fleet</t>
  </si>
  <si>
    <t>Purchase of 7 Refuse Compactor Trucks - Mdantsane</t>
  </si>
  <si>
    <t>Purchase of 3 Refuse Compactor Trucks (Mdantsane)</t>
  </si>
  <si>
    <t>Purchase of 2 x LDV Bakkie's</t>
  </si>
  <si>
    <t>Purchase of 1 X Load lugger</t>
  </si>
  <si>
    <t>Refuse 5 Compactor Trucks - Coastal Region</t>
  </si>
  <si>
    <t>Vehicles for Solid Waste Supervisors, Safety Officers, District Cleansing Officers and Superintendents -(9 X Sedans, 8 LDV's, 3 X Double Cabs, 2X3 Ton Trucks  (Inland,Midlands and Coastal Areas)</t>
  </si>
  <si>
    <t>Upgrading of Beacon Bay Library</t>
  </si>
  <si>
    <t>Grass Cutting Equipment</t>
  </si>
  <si>
    <t>Learners Licence Centre - Mdantsane</t>
  </si>
  <si>
    <t>Customer Care</t>
  </si>
  <si>
    <t>Electricity Administration</t>
  </si>
  <si>
    <t>Roads and Stormwater Drainage</t>
  </si>
  <si>
    <t xml:space="preserve">Fire and Rescue Services </t>
  </si>
  <si>
    <t>KWT civic Centre Payments Hall upgrade</t>
  </si>
  <si>
    <t xml:space="preserve">Upgrading of all Zone Offices -Mdantsane </t>
  </si>
  <si>
    <t>Conferencing system</t>
  </si>
  <si>
    <t>Electrification  - Counterfunding Reeston &amp; Other Areas</t>
  </si>
  <si>
    <t>Rehabilitation of BCM bridges and culverts( Breidbach, Dimbaza, Quigney)</t>
  </si>
  <si>
    <t xml:space="preserve">Tourism infrastructure development </t>
  </si>
  <si>
    <t xml:space="preserve">Roll – Out Hydroponics </t>
  </si>
  <si>
    <t xml:space="preserve">Buffalo City Agric &amp; Rural Development Infrastructure </t>
  </si>
  <si>
    <t xml:space="preserve">Cooperative Support Programme </t>
  </si>
  <si>
    <t>Rural non Motorised Transport facilities</t>
  </si>
  <si>
    <t xml:space="preserve">Traffic Management Measures </t>
  </si>
  <si>
    <t xml:space="preserve">Pedestrian facilities </t>
  </si>
  <si>
    <t>Upgrading Of  Zoo Offices &amp; Ablution Blocks</t>
  </si>
  <si>
    <t>Fencing Of  Zoo c/o</t>
  </si>
  <si>
    <t>Mobile Clinics Equipment</t>
  </si>
  <si>
    <t>Upgrading of Clinics - Ginsberg</t>
  </si>
  <si>
    <t>Law Enforcement Equipment</t>
  </si>
  <si>
    <t>Fire Engines Roll 0ver</t>
  </si>
  <si>
    <t>Fire Engine Equipment</t>
  </si>
  <si>
    <t>Construction of BRT lanes</t>
  </si>
  <si>
    <t>Sewerage Treatment- Coastal</t>
  </si>
  <si>
    <t>Sewerage Treatment- Central</t>
  </si>
  <si>
    <t>Sewerage Reticulation -Coastal</t>
  </si>
  <si>
    <t>Bulk pumping stations</t>
  </si>
  <si>
    <t>Umzonyana Water Treatment Works</t>
  </si>
  <si>
    <t>Water Ops and Maint.-Inland</t>
  </si>
  <si>
    <t>Mdantsane Zone 18 CC Phase 2-P3</t>
  </si>
  <si>
    <t>Manyano &amp; Thembelihle Phase 2-P3</t>
  </si>
  <si>
    <t>Second Creek (Turn Key)-P3</t>
  </si>
  <si>
    <t>Masibambane-P3</t>
  </si>
  <si>
    <t>Masibulele-P3</t>
  </si>
  <si>
    <t>Velwano</t>
  </si>
  <si>
    <t>Chris Hani Park  Phase 3-P3</t>
  </si>
  <si>
    <t>Ilinge -P 3</t>
  </si>
  <si>
    <t>Gwentshe Village- P3</t>
  </si>
  <si>
    <t>Fynbos Informal 1-P3</t>
  </si>
  <si>
    <t>Fynbos Informal 2-P3</t>
  </si>
  <si>
    <t>Ndacama-P3</t>
  </si>
  <si>
    <t>Mathemba Vuso-P3</t>
  </si>
  <si>
    <t>Deluxolo Village-P3</t>
  </si>
  <si>
    <t>Francis Mei-P3</t>
  </si>
  <si>
    <t>Mahlangu Village-P3</t>
  </si>
  <si>
    <t>Sisulu Village-P3</t>
  </si>
  <si>
    <t>Winnie Mandela-P3</t>
  </si>
  <si>
    <t>Dacawa-P3</t>
  </si>
  <si>
    <t>Sunny South-P3</t>
  </si>
  <si>
    <t>Augmentation of Water Treatment Capacity - Umzonyana/Raising Upper weir</t>
  </si>
  <si>
    <t>Inland Rural Sanitation (Dimbaza Villages,Ngxwalane and Kwalini)</t>
  </si>
  <si>
    <t>Bulk Water Supply Newlands and other areas</t>
  </si>
  <si>
    <t>BCM Urban Agriculture Infrastructure Development</t>
  </si>
  <si>
    <t xml:space="preserve">Taxi Ranks </t>
  </si>
  <si>
    <t>Gonubie Main Road</t>
  </si>
  <si>
    <t>Economic Infrastructure</t>
  </si>
  <si>
    <t>Development of Community Parks(Mdantsane, Potsdam, Reeston)</t>
  </si>
  <si>
    <t>Solid waste management</t>
  </si>
  <si>
    <t>Sport Facilities</t>
  </si>
  <si>
    <t>Fire and Clinics</t>
  </si>
  <si>
    <t>2011/2012</t>
  </si>
  <si>
    <t xml:space="preserve">Executive Support Sevices Office  </t>
  </si>
  <si>
    <t>Development Co-Operation</t>
  </si>
  <si>
    <t xml:space="preserve">Roads and Stormwater Drainage </t>
  </si>
  <si>
    <t>Fleet Management  - Braelyn</t>
  </si>
  <si>
    <t>Land Administration</t>
  </si>
  <si>
    <t xml:space="preserve">Local Economic Development </t>
  </si>
  <si>
    <t>Supply Chain Management</t>
  </si>
  <si>
    <t>Councillors Office</t>
  </si>
  <si>
    <t>Replacement of Bus Fleet</t>
  </si>
  <si>
    <t>Traffic &amp; Law Enforcement Fleet</t>
  </si>
  <si>
    <t>Sewerage Interceptors</t>
  </si>
  <si>
    <t>Hydro-ponics - MDT (funded by DEDEAT)</t>
  </si>
  <si>
    <t>Upgrading of Sisa Dukashe, New Lands, Ndevana Stadium &amp; Gompo Stadium.</t>
  </si>
  <si>
    <t>Upgrading of Bisho, Dimbaza, Peelton, Madramini &amp; Victoria Grounds Stadium</t>
  </si>
  <si>
    <t>Upgrading of Tsholomnqa, Parkside, Needs Camp &amp; North End.</t>
  </si>
  <si>
    <t>Integrated Enviromental Management</t>
  </si>
  <si>
    <t>Dry Sanitation &amp; Greywater Recycling</t>
  </si>
  <si>
    <t>Waste Minimisation</t>
  </si>
  <si>
    <t>West Bank Restitution Project</t>
  </si>
  <si>
    <t>West Bank Land Restitution</t>
  </si>
  <si>
    <t>Implementation of Intenda Electronic Software System</t>
  </si>
  <si>
    <t>Bulk Sanitation</t>
  </si>
  <si>
    <t>Fire and Rescure Services</t>
  </si>
  <si>
    <t>Upgrade Mdantsane Fire Stations</t>
  </si>
  <si>
    <t>Leiden Twinning - Floodplain</t>
  </si>
  <si>
    <t xml:space="preserve">Leiden Twinning - Solid Waste Drop-off Points </t>
  </si>
  <si>
    <t>Leiden Twinning - Sanitation</t>
  </si>
  <si>
    <t>Leiden Twinning Project - Solid Waste</t>
  </si>
  <si>
    <t>Arts &amp; Cultural Services Admin</t>
  </si>
  <si>
    <t>Egerton Railway Station Massacre Memorial Site</t>
  </si>
  <si>
    <t>Flood Relocation (DM Structures)</t>
  </si>
  <si>
    <t>Potsdam Unit P : Stage 2 : 1000 units : P3 : Infrastructure</t>
  </si>
  <si>
    <t>Accreditation</t>
  </si>
  <si>
    <t>Asset and Risk</t>
  </si>
  <si>
    <t>Asset Replacements</t>
  </si>
  <si>
    <t>2011/2012 1ST ROLL-OVER  ADJUSTMENT BUDGET -  CAPITAL PROJECTS</t>
  </si>
  <si>
    <t>1st ROLL-OVER</t>
  </si>
  <si>
    <t>ADJ. BUDGET</t>
  </si>
  <si>
    <t xml:space="preserve">ANNEXURE A </t>
  </si>
  <si>
    <t>R10 million is for the Asset Replacements in respect of Insurance Claims for the entire BCM for 2011/2012 financial year</t>
  </si>
  <si>
    <t>Capacity issues with Solid waste department</t>
  </si>
  <si>
    <t>Dec. 2012</t>
  </si>
  <si>
    <t>Work continuation of past financial year</t>
  </si>
  <si>
    <t>Project is complete</t>
  </si>
  <si>
    <t>Designs completed, moving to construction phase.</t>
  </si>
  <si>
    <t xml:space="preserve">Project postponed as all contract 26 civil contractors had already been fully utilised by roads maintenance department. </t>
  </si>
  <si>
    <t>Project to be completed by June 2012</t>
  </si>
  <si>
    <t>Annual milestones achieved, project ongoing</t>
  </si>
  <si>
    <t>Sole supplier purchase issues with SCM. Informal tender process had to be used.</t>
  </si>
  <si>
    <t>Funding only released in third quarter and delays with procurement processes due to tender not being minuted at Bid Specification meeting</t>
  </si>
  <si>
    <t>Contractor is on site and project is in the final stages of completion</t>
  </si>
  <si>
    <t>This is a multi-year project and some delays were incurred due to rain</t>
  </si>
  <si>
    <t>SCM processes are in place to draft a memo to the Bid Adjudication for the appointment of the Secon Lowest Bidder</t>
  </si>
  <si>
    <t>Service provider submitted a withdrawal letter</t>
  </si>
  <si>
    <t>June 2012</t>
  </si>
  <si>
    <t>Project Complete</t>
  </si>
  <si>
    <t>Tender Phase</t>
  </si>
  <si>
    <t>Tender withdrawn, re-advertise.</t>
  </si>
  <si>
    <t>March 2012</t>
  </si>
  <si>
    <t>Funding transferred to City Planning
for the calculation of Duncan Village
floodlines</t>
  </si>
  <si>
    <t>Design Phase</t>
  </si>
  <si>
    <t>Delays with appointment of service
providers.</t>
  </si>
  <si>
    <t xml:space="preserve">An Amount of R73 659.79 has been paid to Life Connections Manufacturing &amp; Supply. The progress of the construction is a bit slow. </t>
  </si>
  <si>
    <t>Contract awarded for licence plate 
recognition system - R161 399.</t>
  </si>
  <si>
    <t>Tender prices were less than anticipated.</t>
  </si>
  <si>
    <t>Contract awarded.</t>
  </si>
  <si>
    <t>Awaiting delivery &amp; final invoice.</t>
  </si>
  <si>
    <t>Tender phase</t>
  </si>
  <si>
    <t>Rescue sets January 2012
B.A Sets x 100  January 2012
Urban Rescue Veh. Jun. 2012</t>
  </si>
  <si>
    <t>Nov. 2012</t>
  </si>
  <si>
    <t>Not awarded</t>
  </si>
  <si>
    <t>The project has been delayed, due to an unclear mandate and also not having received the necessary approvals timeously from the Donor.This funding is urgently required for the contruction of the Egerton Memorial.Bids have been received and the funding is now required for the BAC report, in order to appoint a contractor to begin the work.</t>
  </si>
  <si>
    <t>Order to Palisade fencing with SCM</t>
  </si>
  <si>
    <t>Project initiated in 2010/11 financial year and thus a roll over</t>
  </si>
  <si>
    <t>Lack of feedback from SCM</t>
  </si>
  <si>
    <t>Service Provider on site  levelling the playing area at Nkqonkqweni as part of scope of work for phase 1. Stock fencing of sportsfields to follow</t>
  </si>
  <si>
    <t>The letter of appointment of service provider has been received. According to Architects Division, they are awaiting a construction guarantee from the service provider before proceeding with implementation of the project</t>
  </si>
  <si>
    <t>Project was initiated late in the 2010/11 financial year and thus was rolled over.  Competitive bidding process was followed for this project and thus took up a significant amount of time</t>
  </si>
  <si>
    <t>80% of Titles have been registered.</t>
  </si>
  <si>
    <t>Process of registration is protracted.</t>
  </si>
  <si>
    <t>01 June 2012</t>
  </si>
  <si>
    <t>Contract awarded in September 2011</t>
  </si>
  <si>
    <t>In the bid committees, validity period expired. Still awaiting approval for cancellation of bids and readvertising</t>
  </si>
  <si>
    <t>Still awaiting approval for cancellation of bids and readvertising of bids</t>
  </si>
  <si>
    <t>Was in the process of Bid Committess because the contract had to be readvertised due to non response to previous advert</t>
  </si>
  <si>
    <t>Dec 2011</t>
  </si>
  <si>
    <t>Project awarded</t>
  </si>
  <si>
    <t>Project phased into three stages, phase 1 &amp; 2 completed</t>
  </si>
  <si>
    <t>Project at bid specification stage</t>
  </si>
  <si>
    <t xml:space="preserve">Funding was not available </t>
  </si>
  <si>
    <t>April 2012</t>
  </si>
  <si>
    <t>Funding for 2 tenders awarded in 2010/11 financial year.  1st tender awarded and awaiting equipment delivery.  2nd tender awarded and configuration in progress.</t>
  </si>
  <si>
    <t>1st tender - equipment shipped from overseas.  2nd tender - configuration requires input of large volume of laboratory data.</t>
  </si>
  <si>
    <t>Contractor on site</t>
  </si>
  <si>
    <t>Budget will be spent in this current financial year</t>
  </si>
  <si>
    <t>Ongoing</t>
  </si>
  <si>
    <t xml:space="preserve">The funding is for office requirements for the demand database programme. </t>
  </si>
  <si>
    <t>5 solid waste trucks</t>
  </si>
  <si>
    <t>The manufacture is still building the trucks</t>
  </si>
  <si>
    <t>In 2months for the entire delivery</t>
  </si>
  <si>
    <t>The vehicles were delivered after the end of the financial year</t>
  </si>
  <si>
    <t>Vehicles delivered &amp; paid</t>
  </si>
  <si>
    <t>10 Traffic &amp; Law enforcement sedans (2924)</t>
  </si>
  <si>
    <t>Work practically completed on site payments will held till end retention period.</t>
  </si>
  <si>
    <t>Informal requesition to be forwarded to SCM 18/10/11</t>
  </si>
  <si>
    <t xml:space="preserve"> The progress of the construction is a bit slow. </t>
  </si>
  <si>
    <t>Informal tender was awarded but the service provider could not deliver.</t>
  </si>
  <si>
    <t>The service provider appointed could not deliver the service.</t>
  </si>
  <si>
    <t>Contract not awarded.</t>
  </si>
  <si>
    <t>We were awaiting the award of network support tender.</t>
  </si>
  <si>
    <t>Ongoing Project</t>
  </si>
  <si>
    <t>30 June 2012</t>
  </si>
  <si>
    <t>Insufficient Funding</t>
  </si>
  <si>
    <t>Delays in compiling tender documents</t>
  </si>
  <si>
    <t>Construction of ablution blocks in Nompumelelo -Project lifecycle different to BCMM financial year</t>
  </si>
  <si>
    <t>Will be completed this financial year</t>
  </si>
  <si>
    <t>Inner City regeneration - Pedestrian Priority Zone</t>
  </si>
  <si>
    <t>Roll Over from 2010/2011 Fin Year. Project to be completed this financial year 2011/2012</t>
  </si>
  <si>
    <t>Contract Awarded</t>
  </si>
  <si>
    <t>Roll over is requested to do the final payment of R309,215-50</t>
  </si>
  <si>
    <t>Final payment as soon as the Report has been approved by Council</t>
  </si>
  <si>
    <t>1st tender - October 2011.  2nd tender - February 2012.</t>
  </si>
  <si>
    <t>4 months from the date of Budget Approval by Council</t>
  </si>
  <si>
    <t>6 months from the date of Budget Approval by Council</t>
  </si>
  <si>
    <t>Z. Soga: P3: Infrastructure</t>
  </si>
  <si>
    <t>Almost complete. (Practical complete)</t>
  </si>
  <si>
    <t>Awaiting the approval of additional funding by the PDoHS to pay  the final payment of the service provider.The project should be closed off in 2011/2012 financial year.</t>
  </si>
  <si>
    <t>On approval of additional funding by PDoHS and roll over budget by the Council.</t>
  </si>
  <si>
    <t>Procuring of seeds for Mdantsane Hydroponics</t>
  </si>
  <si>
    <t>Late issuing of order number</t>
  </si>
  <si>
    <t>1 month after budget Approval by Council</t>
  </si>
  <si>
    <t>Waste Minimisation is an ongoing process as the institution is faced with a huge challenge around waste management</t>
  </si>
  <si>
    <t xml:space="preserve">Project incomplete. </t>
  </si>
  <si>
    <t>There's a pending investigation on project implementation and current expenditure</t>
  </si>
  <si>
    <t>Ongoing process</t>
  </si>
  <si>
    <t>Project on site</t>
  </si>
  <si>
    <t>Ongoing project</t>
  </si>
  <si>
    <t>FYE</t>
  </si>
  <si>
    <t>Phase one of the project was complete. Planning for phase 2 was underway.</t>
  </si>
  <si>
    <t xml:space="preserve">Project implementation relied on completion of Phase One (Extension of sales hall). Phase one was only completed at the end of April 2011. </t>
  </si>
  <si>
    <t>The terms of reference for the appointment of a professional service provider was forwarded to SCM on 30 June 2011. No feedback from SCM to date.</t>
  </si>
  <si>
    <t xml:space="preserve">Project was initiated late in the 2010/11 financial year and thus was rolled over. Lack of feedback from SCM </t>
  </si>
  <si>
    <t>Jaguar pool was not yet completed, therefore payment was not done to the service provider. According to the Architects Division a portion of the funding from this project will be combined with the project of Upgrading of the zoo offices and ablution blocks.</t>
  </si>
  <si>
    <t>Tenders advertised by Mechanical Services</t>
  </si>
  <si>
    <t>Chacma baboon, hamadrayas enclosure and tiger swimming pool completed. Jaguaur swimming pool not yet completed.</t>
  </si>
  <si>
    <t>Awaiting feedback from Mechanical Services on progress with the tender</t>
  </si>
  <si>
    <t>Project in progress with some technical challenges (contractual dispute on project quantities and specifications), which are being addressed.</t>
  </si>
  <si>
    <t>Other sub-projects within the cluster are complete with exception of Ndevana.</t>
  </si>
  <si>
    <t>Delays with electric connection from Eskom</t>
  </si>
  <si>
    <t>Project was in progress(Bhisho Stadium will utilize the internal contractor and portion with annual contractor to complete the outstanding works once the funds are available)</t>
  </si>
  <si>
    <t>Contracts for Bisho, Peelton &amp; Victoria Grounds were terminated due to contractor's perfomance &amp; had to be re-advertised. Victoria Grounds has since been completed.</t>
  </si>
  <si>
    <t>Other sub-projects within the cluster are complete with exception of Tsholomnqa which is awaiting eskom connection.</t>
  </si>
  <si>
    <t>Nov-2011</t>
  </si>
  <si>
    <t>Jan-2012</t>
  </si>
  <si>
    <t>February 2012</t>
  </si>
  <si>
    <t>Rural and Urban Roads</t>
  </si>
  <si>
    <t>3. DBSA Phase 4 and 5 c/o</t>
  </si>
  <si>
    <t>4. DEDEAT c/o</t>
  </si>
  <si>
    <t>5. Dept of Sports Arts and Culture c/o</t>
  </si>
  <si>
    <t>6. Dept of Science and Technology c/o</t>
  </si>
  <si>
    <t>7. Dept of Land Affairs c/o</t>
  </si>
  <si>
    <t>8. DLGTA c/o</t>
  </si>
  <si>
    <t>9. Eastern Cape Development Co-Operation c/o</t>
  </si>
  <si>
    <t>10. European Commission c/o</t>
  </si>
  <si>
    <t>11. Electricity Demand Side Management</t>
  </si>
  <si>
    <t>12. Human Settlements Development Grant (HSDG)</t>
  </si>
  <si>
    <t>13. Intergrated National Electricity Programme (INEP)</t>
  </si>
  <si>
    <t>14. Leiden Platform c/o</t>
  </si>
  <si>
    <t>15. Local Government and Housing c/o</t>
  </si>
  <si>
    <t>16. Office of the Premier</t>
  </si>
  <si>
    <t>17. Own Funds</t>
  </si>
  <si>
    <t>18. Own Funds c/o</t>
  </si>
  <si>
    <t>19. Provincial Treasury Office - LED Support Programme</t>
  </si>
  <si>
    <t>20. Public Transport Infrastructure and Systems Grant (PTISG)</t>
  </si>
  <si>
    <t>KWT Fire Station</t>
  </si>
  <si>
    <t>MID YEAR</t>
  </si>
  <si>
    <t>REASONS why spending was not 50%: Name key challenges</t>
  </si>
  <si>
    <t>TIME PERIOD to complete the project</t>
  </si>
  <si>
    <t>PROJECT STATUS phase as at 31 December 2011 (e.g. Contract not awarded, contract awarded, project on site, design phase, tender etc.)</t>
  </si>
  <si>
    <t>Eastern Beach Sewers</t>
  </si>
  <si>
    <t>Municipal Services</t>
  </si>
  <si>
    <t>Finance and Support Services</t>
  </si>
  <si>
    <t>Strategic Management</t>
  </si>
  <si>
    <t xml:space="preserve">CAPEX PER FUNDING SOURCE </t>
  </si>
  <si>
    <t>NEW PROJECTS</t>
  </si>
  <si>
    <t>Own Funds</t>
  </si>
  <si>
    <t>Electricity Demand Side Management</t>
  </si>
  <si>
    <t>Human Settlement Development Grant</t>
  </si>
  <si>
    <t>Intergrated National Electricity Programme</t>
  </si>
  <si>
    <t>Urban Settlement Development Grant</t>
  </si>
  <si>
    <t>Public Transport Infrastructure and Systems Grant</t>
  </si>
  <si>
    <t>TOTAL NEW CAPEX</t>
  </si>
  <si>
    <t>ROLLED-OVER PROJECTS</t>
  </si>
  <si>
    <t>BCM Metropolitan Transport</t>
  </si>
  <si>
    <t>Disaster Management Grant</t>
  </si>
  <si>
    <t>DBSA Phase 4 and 5</t>
  </si>
  <si>
    <t>DEDEAT</t>
  </si>
  <si>
    <t>Dept of Sports Arts and Culture</t>
  </si>
  <si>
    <t>Dept of Science and Technology</t>
  </si>
  <si>
    <t>Dept of Land Affairs</t>
  </si>
  <si>
    <t>Dept of Local Government and Traditional Affairs</t>
  </si>
  <si>
    <t xml:space="preserve">Eastern Cape Development Co-Operation </t>
  </si>
  <si>
    <t xml:space="preserve">European Commission </t>
  </si>
  <si>
    <t xml:space="preserve">Leiden Platform </t>
  </si>
  <si>
    <t>Office of the Premier</t>
  </si>
  <si>
    <t xml:space="preserve">Local Government and Housing </t>
  </si>
  <si>
    <t>Provincial Treasury Office - LED Support Programme</t>
  </si>
  <si>
    <t>TOTAL ROLLED-OVER CAPEX</t>
  </si>
  <si>
    <t>TOTAL CAPEX PER FUNDING SOURCE</t>
  </si>
  <si>
    <t>CAPEX PER DIRECTORATE</t>
  </si>
  <si>
    <t>ADJUSTMENT</t>
  </si>
  <si>
    <t>Finance and Support</t>
  </si>
  <si>
    <t>Development Planning and Management</t>
  </si>
  <si>
    <t>Development Facilitation and Partnership</t>
  </si>
  <si>
    <t>Development Planning &amp; Management</t>
  </si>
  <si>
    <t>Comments</t>
  </si>
  <si>
    <t>Work in Progress Awaiting first invoice from service provider to the value of R 174,224 being processed.</t>
  </si>
  <si>
    <t>Report approved at BAC on 15/11/2011 BAC 380/11</t>
  </si>
  <si>
    <t>High Mast Lighting - Sweetwaters</t>
  </si>
  <si>
    <t>Furniture</t>
  </si>
  <si>
    <t xml:space="preserve">Sludge Handling Facility </t>
  </si>
  <si>
    <t>Winterstrand Water Supply</t>
  </si>
  <si>
    <t>KWT and Bisho Infrastructure(Water)</t>
  </si>
  <si>
    <t>Relocation of Midblocks in Mdantsane</t>
  </si>
  <si>
    <t>Augmentation of Water Treatment Capacity - Umzoniana / Raising Upper Weir</t>
  </si>
  <si>
    <t>Amahleke</t>
  </si>
  <si>
    <t>Coastal and Midland Infrastructure</t>
  </si>
  <si>
    <t>Rehabilitation of underground stormwater-Stormwater management system</t>
  </si>
  <si>
    <t>No funds allocated for the rehabilitation of Stormwater structures</t>
  </si>
  <si>
    <t>Rehabilitation of underground stormwater-Amalinda forest</t>
  </si>
  <si>
    <t>Rehabilitation of underground stormwater-Duncan village</t>
  </si>
  <si>
    <t>Rehabilitation of underground stormwater-Dimbaza</t>
  </si>
  <si>
    <t>Rehabilitation of underground stormwater-West bank</t>
  </si>
  <si>
    <t>Upgrading and Rehabilitation of BCMM Roads-Duncan Village</t>
  </si>
  <si>
    <t>Insufficient funds for roads rehabilitation on original budget</t>
  </si>
  <si>
    <t>Upgrading and Rehabilitation of BCMM Roads-Ducats</t>
  </si>
  <si>
    <t>Upgrading and Rehabilitation of BCMM Roads-Zwelitsha</t>
  </si>
  <si>
    <t>Upgrading and Rehabilitation of BCMM Roads-Dimbaza</t>
  </si>
  <si>
    <t>Upgrading and Rehabilitation of BCMM Roads-Phakamisa</t>
  </si>
  <si>
    <t>Upgrading and Rehabilitation of BCMM Roads-Scenary park/Reeston</t>
  </si>
  <si>
    <t>Upgrading and Rehabilitation of BCMM Roads-Nonkcampa</t>
  </si>
  <si>
    <t>Upgrading and Rehabilitation of BCMM Roads-Ndileka</t>
  </si>
  <si>
    <t>Upgrading and Rehabilitation of BCMM Roads-Zabalaza</t>
  </si>
  <si>
    <t>Upgrading and Rehabilitation of BCMM Roads-Upper Mngqesha</t>
  </si>
  <si>
    <t>Upgrading and Rehabilitation of BCMM Roads-Nomgwadla</t>
  </si>
  <si>
    <t>Upgrading and Rehabilitation of BCMM Roads-Ngxwalana</t>
  </si>
  <si>
    <t>Upgrading and Rehabilitation of BCMM Roads-Msintsini</t>
  </si>
  <si>
    <t>Upgrading and Rehabilitation of BCMM Roads-Kwelera</t>
  </si>
  <si>
    <t>Upgrading and Rehabilitation of BCMM Roads-Balasi</t>
  </si>
  <si>
    <t>Upgrading and Rehabilitation of BCMM Roads-Ncera villages 5-9</t>
  </si>
  <si>
    <t>Upgrading and Rehabilitation of BCMM Roads-Kuni,Needscamp</t>
  </si>
  <si>
    <t>Upgrading and Rehabilitation of BCMM Roads-Tsholomnqa</t>
  </si>
  <si>
    <t>Housing Projects</t>
  </si>
  <si>
    <t>Potsdam Unit P</t>
  </si>
  <si>
    <t>Additional budget required for rectification of 115 affected sewer connections in Potsdam unit P</t>
  </si>
  <si>
    <t>Meter reading handheld machines</t>
  </si>
  <si>
    <t>Declared as savings</t>
  </si>
  <si>
    <t>Debtors Management Office</t>
  </si>
  <si>
    <t>Additional budget is required for the  implementation of the project</t>
  </si>
  <si>
    <t>Land has been identified on Farm 922 for the construction of a Reservoir.  The subdivision and registration of the diagram in respect of portion 2 of Farm 922 East London by the Surveyor General necessitates that funds be made available for payment of the purchase price of R450 000.  Additional Funds of up to R150 000 need to be availed for the purpose of conveyancing fees re Tenure Upgrading transactions.</t>
  </si>
  <si>
    <t xml:space="preserve">Vehicle </t>
  </si>
  <si>
    <t>Land Acquisition - Construction of Wesbank Restitution Reservoir)</t>
  </si>
  <si>
    <t>Construction of Drop Points</t>
  </si>
  <si>
    <t>Planning of Designs of Third Cell</t>
  </si>
  <si>
    <t>Ablution Blocks Duncan Village</t>
  </si>
  <si>
    <t xml:space="preserve">Project completed in September 2011. </t>
  </si>
  <si>
    <t>Meter reading handheld machines required for additional meter readers appointed in order to avoid averaging of water consumption.</t>
  </si>
  <si>
    <t>Balance of R125 782 removed by directorate of finance. As such expenditure is completed. Challenges &amp; remedial action: funding of R180 00 reflected on 2011/12 budget, funding later removed by finance directorate.</t>
  </si>
  <si>
    <t>R200,000 required to complete the construction of the Yellowwoods river Bridge project (Consultants fees)</t>
  </si>
  <si>
    <t>Cash flow projections to be finalized after commencement of Business Plan project.</t>
  </si>
  <si>
    <t xml:space="preserve">Awards still to be made for Architects and topographic surveys (est R800,000) balance to be Rolled Over to Supplement construction in outer years(multi year project).Tender awarded for design phase. Tender for implementation in 2012/13 </t>
  </si>
  <si>
    <t>Planning  and Design of third cell by the Service Provider is in progress.</t>
  </si>
  <si>
    <t>(R3,3mill trf to Drop off Points &amp;  Third cell) Planning  and Design of third cell by the Service Provider is in progress.</t>
  </si>
  <si>
    <t>Top up funding is needed due to unforseen increase in steel price and other materials related to the construction.</t>
  </si>
  <si>
    <t xml:space="preserve">Project at award stage in February 2012. 2nd phase drilling advertised in January 2012. Anticipated cashflow will not be achieved. </t>
  </si>
  <si>
    <t xml:space="preserve">Project at award stage in Februry 2012. Anticipated cashflow will not be achieved. </t>
  </si>
  <si>
    <t>Project is delayed by changes in the specification to GCC 2010. Project advertised for construction in January 2012.</t>
  </si>
  <si>
    <t xml:space="preserve">This infrastructure is in an absolute state of disrepair. The project has been on and off the budget for previous years. </t>
  </si>
  <si>
    <t>The amount to eradicate chemical toilets iin Duncan Village. To be used for the provision of bases for the ablutions.</t>
  </si>
  <si>
    <t>Consulting Engineers are in place to undertake this project. It is linked to the Leiden twinning project.</t>
  </si>
  <si>
    <t>Materials have been purchased. This is to implement the project before end of this financial year to address the water quality problem in Winterstrand.</t>
  </si>
  <si>
    <t>This is for replacement of critical failing water infrastructure in the KWT area.</t>
  </si>
  <si>
    <t>Water mains that are mid-block are to be decommissioned and new mains with fire fighting capacity placed in road reserves to improve accessibility for maintenance.</t>
  </si>
  <si>
    <t>Refurbishment of filter blocks and appurtenant infrastructure and improve capacity of the treatment plant.</t>
  </si>
  <si>
    <t>Ongoing project unfunded in this year. Augmentation of infratructure capacity in the reagion.</t>
  </si>
  <si>
    <t>This is for replacement of critical failing infrastructure due to deferred maintenance.</t>
  </si>
  <si>
    <t xml:space="preserve">No funds allocated for the rehabilitation of Stormwater structures. </t>
  </si>
  <si>
    <t xml:space="preserve">Upgrading and recapitalisation of bulk electricity infrastructure to conter deferred maintenance and maintain a sustainable supply of energy. </t>
  </si>
  <si>
    <t>Streetlighting</t>
  </si>
  <si>
    <t xml:space="preserve">Street lighting requests from different wards are received continuosly.  Street lighting is good for crime prevention. </t>
  </si>
  <si>
    <t>Expenditure to be incurred from end March 2012.</t>
  </si>
  <si>
    <t xml:space="preserve">BCMM has received reservation of PDoHS funding for the project in the 2011 /2012 financial year.  </t>
  </si>
  <si>
    <t>Calling for bids for the provision of internal services and top structures will be done in the last quarter of the financial year.</t>
  </si>
  <si>
    <t xml:space="preserve">Contractor has been appointed. </t>
  </si>
  <si>
    <t>The project is complete.</t>
  </si>
  <si>
    <t>EIA has still to be completed.</t>
  </si>
  <si>
    <t>Whilst waiting for the completion of the EIA the Municipality has started to appoint professional teams that will complete the designs.</t>
  </si>
  <si>
    <t>Tenders for the appointment of professional team are currently  being assesed for evalaution. Appointment will be made in March 2012.</t>
  </si>
  <si>
    <t>Contractor on site, funding to be used before end of financial year.</t>
  </si>
  <si>
    <t>Construction monitoring</t>
  </si>
  <si>
    <t>Contractor currently working on site</t>
  </si>
  <si>
    <t>The project is being taken through bidding assessment.</t>
  </si>
  <si>
    <t>Establishment costs for Council Committees- MPAC</t>
  </si>
  <si>
    <t>In terms of the DoE conditional grant agreement BCMM to provide  40% counter funding.</t>
  </si>
  <si>
    <t>Upgrade of Bulk Electricity Infrastructure</t>
  </si>
  <si>
    <t xml:space="preserve">Vehicles </t>
  </si>
  <si>
    <t>Tender awarded on 17/05/2011  for the amount of R340,000  at 82sqm &amp; the consultants were officially appointed on 13/06/2011.  However, based on the increased scope of work, consultants fee was increased to R700 000.00 for 320 sqm .Since July 2011, the following have been completed: •    On-site investigation  •     Final sketch plans and estimating costs of upgrading amounting to R4,2 million and will be budgeted for in the 2012/13 financial year.</t>
  </si>
  <si>
    <t>Project will not be implemented in the current financial year due to land disputes and unspent funds have been re-diredted to other project.s</t>
  </si>
  <si>
    <t>Work in Progress. Awaiting first invoice from service provider. Savings of R476,843</t>
  </si>
  <si>
    <t>Implement Bus Rapid Transit System</t>
  </si>
  <si>
    <t>21. Public Transport Infrastructure and Systems Grant (PTISG) c/o</t>
  </si>
  <si>
    <t>22. Urban Settlement Development Grant (USDG)</t>
  </si>
  <si>
    <t>11. Electricity Demand Side Management c/o</t>
  </si>
  <si>
    <t>15. Municipal Infrastructure Grant c/o</t>
  </si>
  <si>
    <t>Bufferstrip Sanitition - Mdantsane</t>
  </si>
  <si>
    <t>Amahleke Water Supply</t>
  </si>
  <si>
    <t>Bulk Water Supply Newlands and other Areas</t>
  </si>
  <si>
    <t>Construction of high level Reservoirs Breidbach</t>
  </si>
  <si>
    <t>Rural Community Halls Rehabilitation (Airport &amp; St Mary)</t>
  </si>
  <si>
    <t>Rural Sports Facilities</t>
  </si>
  <si>
    <t>Rural sanitation</t>
  </si>
  <si>
    <t>Municipal Infrastructure Grant</t>
  </si>
  <si>
    <t>Roll Over from 10/11 Conditional Grants Approved by National Treasury in Feb 2012</t>
  </si>
  <si>
    <t xml:space="preserve">Bulk Water Supply - Needscamp </t>
  </si>
  <si>
    <t>New project - Sweetwaters . At award stage.</t>
  </si>
  <si>
    <t xml:space="preserve">"ANNEXURE D" </t>
  </si>
</sst>
</file>

<file path=xl/styles.xml><?xml version="1.0" encoding="utf-8"?>
<styleSheet xmlns="http://schemas.openxmlformats.org/spreadsheetml/2006/main">
  <numFmts count="1">
    <numFmt numFmtId="164" formatCode="###0"/>
  </numFmts>
  <fonts count="13">
    <font>
      <sz val="8"/>
      <name val="MS Sans Serif"/>
    </font>
    <font>
      <sz val="9"/>
      <name val="Arial"/>
      <family val="2"/>
    </font>
    <font>
      <b/>
      <sz val="9"/>
      <name val="Arial"/>
      <family val="2"/>
    </font>
    <font>
      <b/>
      <u/>
      <sz val="9"/>
      <name val="Arial"/>
      <family val="2"/>
    </font>
    <font>
      <sz val="8"/>
      <name val="MS Sans Serif"/>
      <family val="2"/>
    </font>
    <font>
      <b/>
      <sz val="9"/>
      <color indexed="9"/>
      <name val="Arial"/>
      <family val="2"/>
    </font>
    <font>
      <sz val="10"/>
      <name val="Arial"/>
      <family val="2"/>
    </font>
    <font>
      <sz val="8"/>
      <name val="MS Sans Serif"/>
      <family val="2"/>
    </font>
    <font>
      <sz val="11"/>
      <name val="Arial"/>
      <family val="2"/>
    </font>
    <font>
      <b/>
      <u/>
      <sz val="11"/>
      <color indexed="9"/>
      <name val="Arial"/>
      <family val="2"/>
    </font>
    <font>
      <b/>
      <u/>
      <sz val="11"/>
      <name val="Arial"/>
      <family val="2"/>
    </font>
    <font>
      <b/>
      <sz val="11"/>
      <color indexed="9"/>
      <name val="Arial"/>
      <family val="2"/>
    </font>
    <font>
      <b/>
      <sz val="11"/>
      <name val="Arial"/>
      <family val="2"/>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6" fillId="0" borderId="0"/>
    <xf numFmtId="0" fontId="4" fillId="0" borderId="0"/>
  </cellStyleXfs>
  <cellXfs count="95">
    <xf numFmtId="0" fontId="0" fillId="0" borderId="0" xfId="0"/>
    <xf numFmtId="37" fontId="5" fillId="2" borderId="5" xfId="0" quotePrefix="1" applyNumberFormat="1" applyFont="1" applyFill="1" applyBorder="1" applyAlignment="1">
      <alignment horizontal="center"/>
    </xf>
    <xf numFmtId="37" fontId="1" fillId="0" borderId="0" xfId="0" applyNumberFormat="1" applyFont="1"/>
    <xf numFmtId="37" fontId="1" fillId="0" borderId="0" xfId="0" applyNumberFormat="1" applyFont="1" applyBorder="1"/>
    <xf numFmtId="37" fontId="5" fillId="2" borderId="1" xfId="0" applyNumberFormat="1" applyFont="1" applyFill="1" applyBorder="1" applyAlignment="1">
      <alignment horizontal="center"/>
    </xf>
    <xf numFmtId="37" fontId="5" fillId="2" borderId="2" xfId="0" applyNumberFormat="1" applyFont="1" applyFill="1" applyBorder="1" applyAlignment="1">
      <alignment horizontal="center"/>
    </xf>
    <xf numFmtId="37" fontId="3" fillId="0" borderId="1" xfId="0" applyNumberFormat="1" applyFont="1" applyFill="1" applyBorder="1" applyAlignment="1">
      <alignment horizontal="left" vertical="center"/>
    </xf>
    <xf numFmtId="37" fontId="5" fillId="0" borderId="1" xfId="0" applyNumberFormat="1" applyFont="1" applyFill="1" applyBorder="1" applyAlignment="1">
      <alignment horizontal="center"/>
    </xf>
    <xf numFmtId="37" fontId="1" fillId="0" borderId="1" xfId="0" applyNumberFormat="1" applyFont="1" applyBorder="1"/>
    <xf numFmtId="37" fontId="2" fillId="0" borderId="6" xfId="0" applyNumberFormat="1" applyFont="1" applyBorder="1"/>
    <xf numFmtId="37" fontId="3" fillId="0" borderId="1" xfId="0" applyNumberFormat="1" applyFont="1" applyBorder="1"/>
    <xf numFmtId="37" fontId="2" fillId="0" borderId="1" xfId="0" applyNumberFormat="1" applyFont="1" applyBorder="1"/>
    <xf numFmtId="37" fontId="1" fillId="0" borderId="1" xfId="0" applyNumberFormat="1" applyFont="1" applyFill="1" applyBorder="1" applyProtection="1">
      <protection locked="0"/>
    </xf>
    <xf numFmtId="0" fontId="1" fillId="0" borderId="5" xfId="2" applyNumberFormat="1" applyFont="1" applyFill="1" applyBorder="1" applyProtection="1">
      <protection locked="0"/>
    </xf>
    <xf numFmtId="37" fontId="1" fillId="0" borderId="5" xfId="0" applyNumberFormat="1" applyFont="1" applyBorder="1"/>
    <xf numFmtId="0" fontId="1" fillId="0" borderId="1" xfId="2" applyNumberFormat="1" applyFont="1" applyFill="1" applyBorder="1" applyProtection="1">
      <protection locked="0"/>
    </xf>
    <xf numFmtId="37" fontId="1" fillId="0" borderId="2" xfId="0" applyNumberFormat="1" applyFont="1" applyBorder="1"/>
    <xf numFmtId="37" fontId="2" fillId="0" borderId="3" xfId="0" applyNumberFormat="1" applyFont="1" applyBorder="1"/>
    <xf numFmtId="37" fontId="5" fillId="2" borderId="5" xfId="0" applyNumberFormat="1" applyFont="1" applyFill="1" applyBorder="1" applyAlignment="1">
      <alignment horizontal="center" vertical="center"/>
    </xf>
    <xf numFmtId="37" fontId="5" fillId="2" borderId="1" xfId="0" applyNumberFormat="1" applyFont="1" applyFill="1" applyBorder="1" applyAlignment="1">
      <alignment horizontal="center" vertical="center"/>
    </xf>
    <xf numFmtId="37" fontId="5" fillId="2" borderId="2" xfId="0" applyNumberFormat="1" applyFont="1" applyFill="1" applyBorder="1" applyAlignment="1">
      <alignment horizontal="center" vertical="center"/>
    </xf>
    <xf numFmtId="0" fontId="8" fillId="2" borderId="0" xfId="0" applyNumberFormat="1" applyFont="1" applyFill="1" applyAlignment="1" applyProtection="1">
      <alignment vertical="center" wrapText="1"/>
      <protection locked="0"/>
    </xf>
    <xf numFmtId="0" fontId="8" fillId="2" borderId="0" xfId="0" applyNumberFormat="1" applyFont="1" applyFill="1" applyAlignment="1" applyProtection="1">
      <alignment horizontal="center" vertical="center" wrapText="1"/>
      <protection locked="0"/>
    </xf>
    <xf numFmtId="3" fontId="8" fillId="2" borderId="0" xfId="0" applyNumberFormat="1" applyFont="1" applyFill="1" applyAlignment="1" applyProtection="1">
      <alignment vertical="center" wrapText="1"/>
      <protection locked="0"/>
    </xf>
    <xf numFmtId="0" fontId="8" fillId="2" borderId="0" xfId="0" applyFont="1" applyFill="1" applyAlignment="1">
      <alignment vertical="center" wrapText="1"/>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8" fillId="0" borderId="0" xfId="0" applyFont="1" applyFill="1" applyAlignment="1">
      <alignment vertical="center" wrapText="1"/>
    </xf>
    <xf numFmtId="0" fontId="9" fillId="2" borderId="7"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10" fillId="0" borderId="0" xfId="0" applyFont="1" applyFill="1" applyAlignment="1">
      <alignment vertical="center" wrapText="1"/>
    </xf>
    <xf numFmtId="0" fontId="9" fillId="2" borderId="7" xfId="0" applyNumberFormat="1" applyFont="1" applyFill="1" applyBorder="1" applyAlignment="1" applyProtection="1">
      <alignment horizontal="right" vertical="center" wrapText="1"/>
      <protection locked="0"/>
    </xf>
    <xf numFmtId="0"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right" vertical="center" wrapText="1"/>
      <protection locked="0"/>
    </xf>
    <xf numFmtId="0" fontId="9" fillId="2" borderId="4" xfId="0" applyNumberFormat="1" applyFont="1" applyFill="1" applyBorder="1" applyAlignment="1" applyProtection="1">
      <alignment horizontal="right" vertical="center" wrapText="1"/>
      <protection locked="0"/>
    </xf>
    <xf numFmtId="0" fontId="10" fillId="2" borderId="0" xfId="0" applyFont="1" applyFill="1" applyAlignment="1">
      <alignment vertical="center" wrapText="1"/>
    </xf>
    <xf numFmtId="3" fontId="10" fillId="2" borderId="0" xfId="0" applyNumberFormat="1" applyFont="1" applyFill="1" applyAlignment="1">
      <alignment vertical="center" wrapText="1"/>
    </xf>
    <xf numFmtId="0" fontId="11" fillId="2" borderId="1" xfId="2"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3" fontId="11" fillId="2" borderId="1" xfId="0" quotePrefix="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3" fontId="10" fillId="0" borderId="1"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vertical="center" wrapText="1"/>
    </xf>
    <xf numFmtId="3" fontId="10" fillId="0" borderId="1" xfId="0" applyNumberFormat="1" applyFont="1" applyFill="1" applyBorder="1" applyAlignment="1">
      <alignment vertical="center" wrapText="1"/>
    </xf>
    <xf numFmtId="0" fontId="8" fillId="0" borderId="1" xfId="0" applyNumberFormat="1" applyFont="1" applyFill="1" applyBorder="1" applyAlignment="1" applyProtection="1">
      <alignment vertical="center" wrapText="1"/>
      <protection locked="0"/>
    </xf>
    <xf numFmtId="164"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left" vertical="center" wrapText="1"/>
      <protection locked="0"/>
    </xf>
    <xf numFmtId="3" fontId="8" fillId="0" borderId="1" xfId="0" applyNumberFormat="1" applyFont="1" applyFill="1" applyBorder="1" applyAlignment="1">
      <alignment horizontal="right" vertical="center" wrapText="1"/>
    </xf>
    <xf numFmtId="3" fontId="8" fillId="0" borderId="1" xfId="0"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3" fontId="8" fillId="0" borderId="1" xfId="0" applyNumberFormat="1" applyFont="1" applyFill="1" applyBorder="1" applyAlignment="1">
      <alignment vertical="center" wrapText="1"/>
    </xf>
    <xf numFmtId="3" fontId="12" fillId="0" borderId="3" xfId="0" applyNumberFormat="1" applyFont="1" applyFill="1" applyBorder="1" applyAlignment="1">
      <alignment horizontal="right" vertical="center" wrapText="1"/>
    </xf>
    <xf numFmtId="37" fontId="12" fillId="0" borderId="3" xfId="0" applyNumberFormat="1" applyFont="1" applyFill="1" applyBorder="1" applyAlignment="1">
      <alignment horizontal="right" vertical="center" wrapText="1"/>
    </xf>
    <xf numFmtId="37" fontId="12"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center" vertical="center" wrapText="1"/>
    </xf>
    <xf numFmtId="17" fontId="8" fillId="0" borderId="1" xfId="0" quotePrefix="1" applyNumberFormat="1" applyFont="1" applyFill="1" applyBorder="1" applyAlignment="1">
      <alignment vertical="center" wrapText="1"/>
    </xf>
    <xf numFmtId="0" fontId="8" fillId="0" borderId="1" xfId="0" quotePrefix="1" applyFont="1" applyFill="1" applyBorder="1" applyAlignment="1">
      <alignment vertical="center" wrapText="1"/>
    </xf>
    <xf numFmtId="3" fontId="12" fillId="0" borderId="3" xfId="0" applyNumberFormat="1" applyFont="1" applyFill="1" applyBorder="1" applyAlignment="1" applyProtection="1">
      <alignment vertical="center" wrapText="1"/>
      <protection locked="0"/>
    </xf>
    <xf numFmtId="3" fontId="12" fillId="0" borderId="1" xfId="0" applyNumberFormat="1" applyFont="1" applyFill="1" applyBorder="1" applyAlignment="1" applyProtection="1">
      <alignment vertical="center" wrapText="1"/>
      <protection locked="0"/>
    </xf>
    <xf numFmtId="0" fontId="8" fillId="3" borderId="1" xfId="0" applyFont="1" applyFill="1" applyBorder="1" applyAlignment="1">
      <alignment vertical="center" wrapText="1"/>
    </xf>
    <xf numFmtId="0" fontId="8" fillId="3" borderId="1" xfId="0" quotePrefix="1" applyFont="1" applyFill="1" applyBorder="1" applyAlignment="1">
      <alignment vertical="center" wrapText="1"/>
    </xf>
    <xf numFmtId="0" fontId="8" fillId="0" borderId="1" xfId="0" applyNumberFormat="1" applyFont="1" applyFill="1" applyBorder="1" applyAlignment="1" applyProtection="1">
      <alignment horizontal="center" vertical="center" wrapText="1"/>
      <protection locked="0"/>
    </xf>
    <xf numFmtId="1" fontId="8" fillId="0" borderId="1" xfId="0" quotePrefix="1" applyNumberFormat="1" applyFont="1" applyFill="1" applyBorder="1" applyAlignment="1">
      <alignment vertical="center" wrapText="1"/>
    </xf>
    <xf numFmtId="0" fontId="8" fillId="3" borderId="1" xfId="0" applyNumberFormat="1" applyFont="1" applyFill="1" applyBorder="1" applyAlignment="1" applyProtection="1">
      <alignment vertical="center" wrapText="1"/>
      <protection locked="0"/>
    </xf>
    <xf numFmtId="164" fontId="8" fillId="3" borderId="1" xfId="0" applyNumberFormat="1" applyFont="1" applyFill="1" applyBorder="1" applyAlignment="1" applyProtection="1">
      <alignment horizontal="center" vertical="center" wrapText="1"/>
      <protection locked="0"/>
    </xf>
    <xf numFmtId="3" fontId="8" fillId="3" borderId="1" xfId="0" applyNumberFormat="1" applyFont="1" applyFill="1" applyBorder="1" applyAlignment="1" applyProtection="1">
      <alignment vertical="center" wrapText="1"/>
      <protection locked="0"/>
    </xf>
    <xf numFmtId="3" fontId="8" fillId="3" borderId="1" xfId="0" applyNumberFormat="1" applyFont="1" applyFill="1" applyBorder="1" applyAlignment="1">
      <alignment vertical="center" wrapText="1"/>
    </xf>
    <xf numFmtId="0" fontId="8" fillId="3" borderId="0" xfId="0" applyFont="1" applyFill="1" applyAlignment="1">
      <alignment vertical="center" wrapText="1"/>
    </xf>
    <xf numFmtId="37" fontId="8" fillId="0" borderId="1" xfId="0" applyNumberFormat="1" applyFont="1" applyFill="1" applyBorder="1" applyAlignment="1">
      <alignment vertical="center" wrapText="1"/>
    </xf>
    <xf numFmtId="15" fontId="8" fillId="0" borderId="1" xfId="0" applyNumberFormat="1" applyFont="1" applyFill="1" applyBorder="1" applyAlignment="1">
      <alignment horizontal="left" vertical="center" wrapText="1"/>
    </xf>
    <xf numFmtId="3" fontId="8" fillId="0" borderId="1" xfId="0" quotePrefix="1" applyNumberFormat="1" applyFont="1" applyFill="1" applyBorder="1" applyAlignment="1">
      <alignment vertical="center" wrapText="1"/>
    </xf>
    <xf numFmtId="3" fontId="8" fillId="3" borderId="1" xfId="0" applyNumberFormat="1" applyFont="1" applyFill="1" applyBorder="1" applyAlignment="1">
      <alignment horizontal="right" vertical="center" wrapText="1"/>
    </xf>
    <xf numFmtId="3" fontId="8" fillId="0" borderId="1" xfId="0" applyNumberFormat="1" applyFont="1" applyBorder="1" applyAlignment="1">
      <alignment horizontal="right" vertical="center" wrapText="1"/>
    </xf>
    <xf numFmtId="3" fontId="8" fillId="0" borderId="1" xfId="1" applyNumberFormat="1" applyFont="1" applyFill="1" applyBorder="1" applyAlignment="1">
      <alignment horizontal="right" vertical="center" wrapText="1"/>
    </xf>
    <xf numFmtId="0" fontId="8" fillId="0" borderId="7" xfId="0" applyFont="1" applyFill="1" applyBorder="1" applyAlignment="1">
      <alignment vertical="center" wrapText="1"/>
    </xf>
    <xf numFmtId="37" fontId="8" fillId="0" borderId="1" xfId="1" applyNumberFormat="1" applyFont="1" applyFill="1" applyBorder="1" applyAlignment="1">
      <alignment horizontal="right" vertical="center" wrapText="1"/>
    </xf>
    <xf numFmtId="0" fontId="8" fillId="0" borderId="1"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1" xfId="1" applyNumberFormat="1" applyFont="1" applyFill="1" applyBorder="1" applyAlignment="1" applyProtection="1">
      <alignment vertical="center" wrapText="1"/>
      <protection locked="0"/>
    </xf>
    <xf numFmtId="3" fontId="8" fillId="0" borderId="4" xfId="0" applyNumberFormat="1" applyFont="1" applyFill="1" applyBorder="1" applyAlignment="1">
      <alignment vertical="center" wrapText="1"/>
    </xf>
    <xf numFmtId="3" fontId="12" fillId="0" borderId="3" xfId="0" applyNumberFormat="1" applyFont="1" applyFill="1" applyBorder="1" applyAlignment="1">
      <alignment vertical="center" wrapText="1"/>
    </xf>
    <xf numFmtId="0" fontId="8" fillId="0" borderId="2" xfId="0" applyNumberFormat="1" applyFont="1" applyFill="1" applyBorder="1" applyAlignment="1" applyProtection="1">
      <alignment vertical="center" wrapText="1"/>
      <protection locked="0"/>
    </xf>
    <xf numFmtId="0" fontId="8" fillId="0" borderId="2" xfId="0" applyNumberFormat="1" applyFont="1" applyFill="1" applyBorder="1" applyAlignment="1" applyProtection="1">
      <alignment horizontal="center" vertical="center" wrapText="1"/>
      <protection locked="0"/>
    </xf>
    <xf numFmtId="0" fontId="12" fillId="0" borderId="2" xfId="0" applyNumberFormat="1" applyFont="1" applyFill="1" applyBorder="1" applyAlignment="1" applyProtection="1">
      <alignment horizontal="left" vertical="center" wrapText="1"/>
      <protection locked="0"/>
    </xf>
    <xf numFmtId="0" fontId="8" fillId="0" borderId="2" xfId="0" applyFont="1" applyFill="1" applyBorder="1" applyAlignment="1">
      <alignment vertical="center" wrapText="1"/>
    </xf>
    <xf numFmtId="0" fontId="8" fillId="0" borderId="0" xfId="0" applyNumberFormat="1" applyFont="1" applyAlignment="1" applyProtection="1">
      <alignment vertical="center" wrapText="1"/>
      <protection locked="0"/>
    </xf>
    <xf numFmtId="0" fontId="8" fillId="0" borderId="0" xfId="0" applyNumberFormat="1" applyFont="1" applyAlignment="1" applyProtection="1">
      <alignment horizontal="center" vertical="center" wrapText="1"/>
      <protection locked="0"/>
    </xf>
    <xf numFmtId="0" fontId="8" fillId="0" borderId="0" xfId="0" applyNumberFormat="1" applyFont="1" applyFill="1" applyAlignment="1" applyProtection="1">
      <alignment vertical="center" wrapText="1"/>
      <protection locked="0"/>
    </xf>
    <xf numFmtId="3" fontId="8" fillId="0" borderId="0" xfId="0" applyNumberFormat="1" applyFont="1" applyAlignment="1" applyProtection="1">
      <alignment vertical="center" wrapText="1"/>
      <protection locked="0"/>
    </xf>
    <xf numFmtId="3" fontId="8" fillId="0" borderId="0" xfId="0" applyNumberFormat="1" applyFont="1" applyFill="1" applyAlignment="1">
      <alignment vertical="center" wrapText="1"/>
    </xf>
  </cellXfs>
  <cellStyles count="3">
    <cellStyle name="Normal" xfId="0" builtinId="0"/>
    <cellStyle name="Normal 2" xfId="1"/>
    <cellStyle name="Normal_Opex 04 Feb 2009"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289"/>
  <sheetViews>
    <sheetView tabSelected="1" zoomScaleSheetLayoutView="75" workbookViewId="0"/>
  </sheetViews>
  <sheetFormatPr defaultColWidth="9.28515625" defaultRowHeight="13.8"/>
  <cols>
    <col min="1" max="1" width="44.42578125" style="90" customWidth="1"/>
    <col min="2" max="2" width="28.140625" style="90" customWidth="1"/>
    <col min="3" max="3" width="12.28515625" style="91" customWidth="1"/>
    <col min="4" max="4" width="38.28515625" style="92" customWidth="1"/>
    <col min="5" max="5" width="17.7109375" style="93" customWidth="1"/>
    <col min="6" max="6" width="15.85546875" style="93" hidden="1" customWidth="1"/>
    <col min="7" max="7" width="17.7109375" style="93" customWidth="1"/>
    <col min="8" max="11" width="15.85546875" style="27" hidden="1" customWidth="1"/>
    <col min="12" max="12" width="15.85546875" style="94" customWidth="1"/>
    <col min="13" max="13" width="18.42578125" style="27" customWidth="1"/>
    <col min="14" max="14" width="79.140625" style="27" customWidth="1"/>
    <col min="15" max="16384" width="9.28515625" style="27"/>
  </cols>
  <sheetData>
    <row r="1" spans="1:14" ht="19.5" customHeight="1">
      <c r="A1" s="21"/>
      <c r="B1" s="21"/>
      <c r="C1" s="22"/>
      <c r="D1" s="21"/>
      <c r="E1" s="23"/>
      <c r="F1" s="23"/>
      <c r="G1" s="23"/>
      <c r="H1" s="24"/>
      <c r="I1" s="24"/>
      <c r="J1" s="24"/>
      <c r="K1" s="25" t="s">
        <v>207</v>
      </c>
      <c r="L1" s="26"/>
      <c r="M1" s="24"/>
      <c r="N1" s="25" t="s">
        <v>494</v>
      </c>
    </row>
    <row r="2" spans="1:14" s="30" customFormat="1">
      <c r="A2" s="28" t="s">
        <v>204</v>
      </c>
      <c r="B2" s="29"/>
      <c r="C2" s="29"/>
      <c r="D2" s="29"/>
      <c r="E2" s="29"/>
      <c r="F2" s="29"/>
      <c r="G2" s="29"/>
      <c r="H2" s="29"/>
      <c r="I2" s="29"/>
      <c r="J2" s="29"/>
      <c r="K2" s="29"/>
      <c r="L2" s="29"/>
      <c r="M2" s="29"/>
      <c r="N2" s="29"/>
    </row>
    <row r="3" spans="1:14" s="30" customFormat="1" ht="6.75" customHeight="1">
      <c r="A3" s="31"/>
      <c r="B3" s="32"/>
      <c r="C3" s="32"/>
      <c r="D3" s="32"/>
      <c r="E3" s="33"/>
      <c r="F3" s="33"/>
      <c r="G3" s="33"/>
      <c r="H3" s="34"/>
      <c r="I3" s="32"/>
      <c r="J3" s="32"/>
      <c r="K3" s="35"/>
      <c r="L3" s="36"/>
      <c r="M3" s="32"/>
      <c r="N3" s="35"/>
    </row>
    <row r="4" spans="1:14" s="30" customFormat="1" ht="38.25" customHeight="1">
      <c r="A4" s="37" t="s">
        <v>0</v>
      </c>
      <c r="B4" s="37" t="s">
        <v>1</v>
      </c>
      <c r="C4" s="38"/>
      <c r="D4" s="37" t="s">
        <v>2</v>
      </c>
      <c r="E4" s="39" t="s">
        <v>168</v>
      </c>
      <c r="F4" s="39" t="s">
        <v>168</v>
      </c>
      <c r="G4" s="39" t="s">
        <v>168</v>
      </c>
      <c r="H4" s="40" t="s">
        <v>3</v>
      </c>
      <c r="I4" s="41" t="s">
        <v>347</v>
      </c>
      <c r="J4" s="41" t="s">
        <v>345</v>
      </c>
      <c r="K4" s="41" t="s">
        <v>346</v>
      </c>
      <c r="L4" s="39" t="s">
        <v>168</v>
      </c>
      <c r="M4" s="39" t="s">
        <v>168</v>
      </c>
      <c r="N4" s="41" t="s">
        <v>384</v>
      </c>
    </row>
    <row r="5" spans="1:14" s="30" customFormat="1" ht="27.6">
      <c r="A5" s="37"/>
      <c r="B5" s="37"/>
      <c r="C5" s="37" t="s">
        <v>4</v>
      </c>
      <c r="D5" s="37"/>
      <c r="E5" s="42" t="s">
        <v>8</v>
      </c>
      <c r="F5" s="42" t="s">
        <v>5</v>
      </c>
      <c r="G5" s="42" t="s">
        <v>205</v>
      </c>
      <c r="H5" s="40"/>
      <c r="I5" s="41"/>
      <c r="J5" s="41"/>
      <c r="K5" s="41"/>
      <c r="L5" s="42"/>
      <c r="M5" s="42" t="s">
        <v>344</v>
      </c>
      <c r="N5" s="41"/>
    </row>
    <row r="6" spans="1:14" s="30" customFormat="1" ht="27.6">
      <c r="A6" s="37"/>
      <c r="B6" s="37"/>
      <c r="C6" s="37" t="s">
        <v>6</v>
      </c>
      <c r="D6" s="37"/>
      <c r="E6" s="42" t="s">
        <v>5</v>
      </c>
      <c r="F6" s="42" t="s">
        <v>7</v>
      </c>
      <c r="G6" s="42" t="s">
        <v>206</v>
      </c>
      <c r="H6" s="40"/>
      <c r="I6" s="40"/>
      <c r="J6" s="40"/>
      <c r="K6" s="40"/>
      <c r="L6" s="42" t="s">
        <v>7</v>
      </c>
      <c r="M6" s="42" t="s">
        <v>5</v>
      </c>
      <c r="N6" s="40"/>
    </row>
    <row r="7" spans="1:14" s="30" customFormat="1" ht="18" customHeight="1">
      <c r="A7" s="43" t="s">
        <v>71</v>
      </c>
      <c r="B7" s="44"/>
      <c r="C7" s="44"/>
      <c r="D7" s="44"/>
      <c r="E7" s="45"/>
      <c r="F7" s="45"/>
      <c r="G7" s="45"/>
      <c r="H7" s="46"/>
      <c r="I7" s="46"/>
      <c r="J7" s="46"/>
      <c r="K7" s="47"/>
      <c r="L7" s="48"/>
      <c r="M7" s="46"/>
      <c r="N7" s="47"/>
    </row>
    <row r="8" spans="1:14" s="30" customFormat="1" ht="30" customHeight="1">
      <c r="A8" s="49" t="s">
        <v>382</v>
      </c>
      <c r="B8" s="49" t="s">
        <v>72</v>
      </c>
      <c r="C8" s="50">
        <v>620005</v>
      </c>
      <c r="D8" s="51" t="s">
        <v>73</v>
      </c>
      <c r="E8" s="52">
        <v>710630</v>
      </c>
      <c r="F8" s="45"/>
      <c r="G8" s="53">
        <f>+E8+F8</f>
        <v>710630</v>
      </c>
      <c r="H8" s="54"/>
      <c r="I8" s="54"/>
      <c r="J8" s="54"/>
      <c r="K8" s="54"/>
      <c r="L8" s="55">
        <v>-476843</v>
      </c>
      <c r="M8" s="55">
        <f>+G8+L8</f>
        <v>233787</v>
      </c>
      <c r="N8" s="54" t="s">
        <v>477</v>
      </c>
    </row>
    <row r="9" spans="1:14" s="30" customFormat="1" ht="21" customHeight="1" thickBot="1">
      <c r="A9" s="43"/>
      <c r="B9" s="44"/>
      <c r="C9" s="44"/>
      <c r="D9" s="44"/>
      <c r="E9" s="56">
        <f>SUM(E8)</f>
        <v>710630</v>
      </c>
      <c r="F9" s="56"/>
      <c r="G9" s="56">
        <f>SUM(G8)</f>
        <v>710630</v>
      </c>
      <c r="H9" s="57">
        <f>SUM(H8)</f>
        <v>0</v>
      </c>
      <c r="I9" s="58"/>
      <c r="J9" s="58"/>
      <c r="K9" s="47"/>
      <c r="L9" s="56">
        <f>SUM(L8)</f>
        <v>-476843</v>
      </c>
      <c r="M9" s="56">
        <f>SUM(M8)</f>
        <v>233787</v>
      </c>
      <c r="N9" s="47"/>
    </row>
    <row r="10" spans="1:14" s="30" customFormat="1" ht="12.75" customHeight="1" thickTop="1">
      <c r="A10" s="43"/>
      <c r="B10" s="44"/>
      <c r="C10" s="44"/>
      <c r="D10" s="44"/>
      <c r="E10" s="59"/>
      <c r="F10" s="59"/>
      <c r="G10" s="59"/>
      <c r="H10" s="47"/>
      <c r="I10" s="47"/>
      <c r="J10" s="47"/>
      <c r="K10" s="47"/>
      <c r="L10" s="48"/>
      <c r="M10" s="47"/>
      <c r="N10" s="47"/>
    </row>
    <row r="11" spans="1:14" ht="18.75" hidden="1" customHeight="1">
      <c r="A11" s="43" t="s">
        <v>74</v>
      </c>
      <c r="B11" s="49"/>
      <c r="C11" s="50"/>
      <c r="D11" s="49"/>
      <c r="E11" s="53"/>
      <c r="F11" s="53"/>
      <c r="G11" s="53"/>
      <c r="H11" s="54"/>
      <c r="I11" s="54"/>
      <c r="J11" s="54"/>
      <c r="K11" s="54"/>
      <c r="L11" s="55"/>
      <c r="M11" s="54"/>
      <c r="N11" s="54"/>
    </row>
    <row r="12" spans="1:14" ht="20.25" hidden="1" customHeight="1">
      <c r="A12" s="49" t="s">
        <v>349</v>
      </c>
      <c r="B12" s="49" t="s">
        <v>51</v>
      </c>
      <c r="C12" s="50">
        <v>725055</v>
      </c>
      <c r="D12" s="49" t="s">
        <v>53</v>
      </c>
      <c r="E12" s="53">
        <v>43940</v>
      </c>
      <c r="F12" s="53">
        <v>-7150</v>
      </c>
      <c r="G12" s="53">
        <f>+E12+F12</f>
        <v>36790</v>
      </c>
      <c r="H12" s="54"/>
      <c r="I12" s="54" t="s">
        <v>225</v>
      </c>
      <c r="J12" s="54" t="s">
        <v>226</v>
      </c>
      <c r="K12" s="60" t="s">
        <v>227</v>
      </c>
      <c r="L12" s="55"/>
      <c r="M12" s="55">
        <f>+G12+L12</f>
        <v>36790</v>
      </c>
      <c r="N12" s="60"/>
    </row>
    <row r="13" spans="1:14" ht="18" hidden="1" customHeight="1">
      <c r="A13" s="49" t="s">
        <v>349</v>
      </c>
      <c r="B13" s="49" t="s">
        <v>51</v>
      </c>
      <c r="C13" s="50">
        <v>725055</v>
      </c>
      <c r="D13" s="49" t="s">
        <v>54</v>
      </c>
      <c r="E13" s="53">
        <v>84779</v>
      </c>
      <c r="F13" s="53"/>
      <c r="G13" s="53">
        <f>+E13+F13</f>
        <v>84779</v>
      </c>
      <c r="H13" s="54"/>
      <c r="I13" s="54"/>
      <c r="J13" s="54"/>
      <c r="K13" s="61"/>
      <c r="L13" s="55"/>
      <c r="M13" s="55">
        <f>+G13+L13</f>
        <v>84779</v>
      </c>
      <c r="N13" s="61"/>
    </row>
    <row r="14" spans="1:14" ht="20.25" hidden="1" customHeight="1">
      <c r="A14" s="49" t="s">
        <v>349</v>
      </c>
      <c r="B14" s="49" t="s">
        <v>51</v>
      </c>
      <c r="C14" s="50">
        <v>725055</v>
      </c>
      <c r="D14" s="49" t="s">
        <v>199</v>
      </c>
      <c r="E14" s="53">
        <v>0</v>
      </c>
      <c r="F14" s="53">
        <v>41025</v>
      </c>
      <c r="G14" s="53">
        <f>+E14+F14</f>
        <v>41025</v>
      </c>
      <c r="H14" s="54"/>
      <c r="I14" s="54" t="s">
        <v>228</v>
      </c>
      <c r="J14" s="54"/>
      <c r="K14" s="54"/>
      <c r="L14" s="55"/>
      <c r="M14" s="55">
        <f>+G14+L14</f>
        <v>41025</v>
      </c>
      <c r="N14" s="54"/>
    </row>
    <row r="15" spans="1:14" ht="18.75" hidden="1" customHeight="1" thickBot="1">
      <c r="A15" s="49"/>
      <c r="B15" s="49"/>
      <c r="C15" s="50"/>
      <c r="D15" s="49"/>
      <c r="E15" s="62">
        <f>SUM(E12:E14)</f>
        <v>128719</v>
      </c>
      <c r="F15" s="62">
        <f>SUM(F12:F14)</f>
        <v>33875</v>
      </c>
      <c r="G15" s="62">
        <f>SUM(G12:G14)</f>
        <v>162594</v>
      </c>
      <c r="H15" s="54"/>
      <c r="I15" s="54"/>
      <c r="J15" s="54"/>
      <c r="K15" s="54"/>
      <c r="L15" s="62">
        <f>SUM(L12:L14)</f>
        <v>0</v>
      </c>
      <c r="M15" s="62">
        <f>SUM(M12:M14)</f>
        <v>162594</v>
      </c>
      <c r="N15" s="54"/>
    </row>
    <row r="16" spans="1:14" ht="12.75" hidden="1" customHeight="1" thickTop="1">
      <c r="A16" s="49"/>
      <c r="B16" s="49"/>
      <c r="C16" s="50"/>
      <c r="D16" s="49"/>
      <c r="E16" s="63"/>
      <c r="F16" s="63"/>
      <c r="G16" s="63"/>
      <c r="H16" s="54"/>
      <c r="I16" s="54"/>
      <c r="J16" s="54"/>
      <c r="K16" s="54"/>
      <c r="L16" s="55"/>
      <c r="M16" s="54"/>
      <c r="N16" s="54"/>
    </row>
    <row r="17" spans="1:14" ht="12" hidden="1" customHeight="1">
      <c r="A17" s="43" t="s">
        <v>325</v>
      </c>
      <c r="B17" s="49"/>
      <c r="C17" s="50"/>
      <c r="D17" s="49"/>
      <c r="E17" s="63"/>
      <c r="F17" s="63"/>
      <c r="G17" s="63"/>
      <c r="H17" s="54"/>
      <c r="I17" s="54"/>
      <c r="J17" s="54"/>
      <c r="K17" s="54"/>
      <c r="L17" s="55"/>
      <c r="M17" s="54"/>
      <c r="N17" s="54"/>
    </row>
    <row r="18" spans="1:14" ht="48" hidden="1" customHeight="1">
      <c r="A18" s="49" t="s">
        <v>349</v>
      </c>
      <c r="B18" s="49" t="s">
        <v>171</v>
      </c>
      <c r="C18" s="50">
        <v>525025</v>
      </c>
      <c r="D18" s="49" t="s">
        <v>64</v>
      </c>
      <c r="E18" s="53">
        <v>0</v>
      </c>
      <c r="F18" s="53">
        <v>5577424</v>
      </c>
      <c r="G18" s="53">
        <f>+E18+F18</f>
        <v>5577424</v>
      </c>
      <c r="H18" s="54"/>
      <c r="I18" s="64" t="s">
        <v>315</v>
      </c>
      <c r="J18" s="64" t="s">
        <v>315</v>
      </c>
      <c r="K18" s="65" t="s">
        <v>223</v>
      </c>
      <c r="L18" s="55"/>
      <c r="M18" s="55">
        <f>+G18+L18</f>
        <v>5577424</v>
      </c>
      <c r="N18" s="54"/>
    </row>
    <row r="19" spans="1:14" ht="26.25" hidden="1" customHeight="1">
      <c r="A19" s="49" t="s">
        <v>349</v>
      </c>
      <c r="B19" s="49" t="s">
        <v>171</v>
      </c>
      <c r="C19" s="50">
        <v>525025</v>
      </c>
      <c r="D19" s="49" t="s">
        <v>324</v>
      </c>
      <c r="E19" s="53">
        <v>0</v>
      </c>
      <c r="F19" s="53">
        <v>10000000</v>
      </c>
      <c r="G19" s="53">
        <f>+E19+F19</f>
        <v>10000000</v>
      </c>
      <c r="H19" s="54"/>
      <c r="I19" s="64" t="s">
        <v>255</v>
      </c>
      <c r="J19" s="64" t="s">
        <v>256</v>
      </c>
      <c r="K19" s="65" t="s">
        <v>323</v>
      </c>
      <c r="L19" s="55"/>
      <c r="M19" s="55">
        <f>+G19+L19</f>
        <v>10000000</v>
      </c>
      <c r="N19" s="54"/>
    </row>
    <row r="20" spans="1:14" ht="17.25" hidden="1" customHeight="1">
      <c r="A20" s="49" t="s">
        <v>349</v>
      </c>
      <c r="B20" s="49" t="s">
        <v>191</v>
      </c>
      <c r="C20" s="50">
        <v>725010</v>
      </c>
      <c r="D20" s="49" t="s">
        <v>343</v>
      </c>
      <c r="E20" s="53">
        <v>0</v>
      </c>
      <c r="F20" s="53">
        <v>2000000</v>
      </c>
      <c r="G20" s="53">
        <f>+E20+F20</f>
        <v>2000000</v>
      </c>
      <c r="H20" s="54"/>
      <c r="I20" s="64"/>
      <c r="J20" s="64"/>
      <c r="K20" s="65"/>
      <c r="L20" s="55"/>
      <c r="M20" s="55">
        <f>+G20+L20</f>
        <v>2000000</v>
      </c>
      <c r="N20" s="54"/>
    </row>
    <row r="21" spans="1:14" ht="16.5" hidden="1" customHeight="1" thickBot="1">
      <c r="A21" s="49"/>
      <c r="B21" s="49"/>
      <c r="C21" s="50"/>
      <c r="D21" s="49"/>
      <c r="E21" s="62">
        <f>SUM(E18:E20)</f>
        <v>0</v>
      </c>
      <c r="F21" s="62">
        <f>SUM(F18:F20)</f>
        <v>17577424</v>
      </c>
      <c r="G21" s="62">
        <f>SUM(G18:G20)</f>
        <v>17577424</v>
      </c>
      <c r="H21" s="54"/>
      <c r="I21" s="64"/>
      <c r="J21" s="64"/>
      <c r="K21" s="64"/>
      <c r="L21" s="62">
        <f>SUM(L18:L20)</f>
        <v>0</v>
      </c>
      <c r="M21" s="62">
        <f>SUM(M18:M20)</f>
        <v>17577424</v>
      </c>
      <c r="N21" s="54"/>
    </row>
    <row r="22" spans="1:14" ht="12.75" hidden="1" customHeight="1" thickTop="1">
      <c r="A22" s="49"/>
      <c r="B22" s="49"/>
      <c r="C22" s="50"/>
      <c r="D22" s="49"/>
      <c r="E22" s="63"/>
      <c r="F22" s="63"/>
      <c r="G22" s="63"/>
      <c r="H22" s="54"/>
      <c r="I22" s="64"/>
      <c r="J22" s="64"/>
      <c r="K22" s="64"/>
      <c r="L22" s="55"/>
      <c r="M22" s="54"/>
      <c r="N22" s="54"/>
    </row>
    <row r="23" spans="1:14" ht="12" hidden="1" customHeight="1">
      <c r="A23" s="43" t="s">
        <v>326</v>
      </c>
      <c r="B23" s="49"/>
      <c r="C23" s="50"/>
      <c r="D23" s="49"/>
      <c r="E23" s="53"/>
      <c r="F23" s="53"/>
      <c r="G23" s="53"/>
      <c r="H23" s="54"/>
      <c r="I23" s="64"/>
      <c r="J23" s="64"/>
      <c r="K23" s="64"/>
      <c r="L23" s="55"/>
      <c r="M23" s="54"/>
      <c r="N23" s="54"/>
    </row>
    <row r="24" spans="1:14" ht="24" hidden="1" customHeight="1">
      <c r="A24" s="49" t="s">
        <v>382</v>
      </c>
      <c r="B24" s="49" t="s">
        <v>174</v>
      </c>
      <c r="C24" s="50">
        <v>635005</v>
      </c>
      <c r="D24" s="49" t="s">
        <v>180</v>
      </c>
      <c r="E24" s="53">
        <v>0</v>
      </c>
      <c r="F24" s="53">
        <v>5239.1899999999732</v>
      </c>
      <c r="G24" s="53">
        <f>+E24+F24</f>
        <v>5239.1899999999732</v>
      </c>
      <c r="H24" s="54" t="s">
        <v>55</v>
      </c>
      <c r="I24" s="64" t="s">
        <v>297</v>
      </c>
      <c r="J24" s="64" t="s">
        <v>298</v>
      </c>
      <c r="K24" s="64" t="s">
        <v>299</v>
      </c>
      <c r="L24" s="55"/>
      <c r="M24" s="55">
        <f>+G24+L24</f>
        <v>5239.1899999999732</v>
      </c>
      <c r="N24" s="54"/>
    </row>
    <row r="25" spans="1:14" ht="18.75" hidden="1" customHeight="1" thickBot="1">
      <c r="A25" s="49"/>
      <c r="B25" s="49"/>
      <c r="C25" s="50"/>
      <c r="D25" s="49"/>
      <c r="E25" s="62">
        <f>SUM(E24:E24)</f>
        <v>0</v>
      </c>
      <c r="F25" s="62">
        <f>SUM(F24:F24)</f>
        <v>5239.1899999999732</v>
      </c>
      <c r="G25" s="62">
        <f>SUM(G24:G24)</f>
        <v>5239.1899999999732</v>
      </c>
      <c r="H25" s="54"/>
      <c r="I25" s="64"/>
      <c r="J25" s="64"/>
      <c r="K25" s="64"/>
      <c r="L25" s="62">
        <f>SUM(L24:L24)</f>
        <v>0</v>
      </c>
      <c r="M25" s="62">
        <f>SUM(M24:M24)</f>
        <v>5239.1899999999732</v>
      </c>
      <c r="N25" s="54"/>
    </row>
    <row r="26" spans="1:14" ht="12.75" hidden="1" customHeight="1">
      <c r="A26" s="49"/>
      <c r="B26" s="49"/>
      <c r="C26" s="50"/>
      <c r="D26" s="49"/>
      <c r="E26" s="63"/>
      <c r="F26" s="63"/>
      <c r="G26" s="63"/>
      <c r="H26" s="54"/>
      <c r="I26" s="64"/>
      <c r="J26" s="64"/>
      <c r="K26" s="64"/>
      <c r="L26" s="55"/>
      <c r="M26" s="54"/>
      <c r="N26" s="54"/>
    </row>
    <row r="27" spans="1:14" ht="12" hidden="1" customHeight="1">
      <c r="A27" s="43" t="s">
        <v>327</v>
      </c>
      <c r="B27" s="49"/>
      <c r="C27" s="50"/>
      <c r="D27" s="49"/>
      <c r="E27" s="53"/>
      <c r="F27" s="53"/>
      <c r="G27" s="53"/>
      <c r="H27" s="54"/>
      <c r="I27" s="64"/>
      <c r="J27" s="64"/>
      <c r="K27" s="64"/>
      <c r="L27" s="55"/>
      <c r="M27" s="54"/>
      <c r="N27" s="54"/>
    </row>
    <row r="28" spans="1:14" ht="33.75" hidden="1" customHeight="1">
      <c r="A28" s="49" t="s">
        <v>351</v>
      </c>
      <c r="B28" s="49" t="s">
        <v>169</v>
      </c>
      <c r="C28" s="50">
        <v>105005</v>
      </c>
      <c r="D28" s="49" t="s">
        <v>181</v>
      </c>
      <c r="E28" s="53">
        <v>0</v>
      </c>
      <c r="F28" s="53">
        <v>2272302.94</v>
      </c>
      <c r="G28" s="53">
        <f>+E28+F28</f>
        <v>2272302.94</v>
      </c>
      <c r="H28" s="54"/>
      <c r="I28" s="64" t="s">
        <v>316</v>
      </c>
      <c r="J28" s="64" t="s">
        <v>317</v>
      </c>
      <c r="K28" s="65" t="s">
        <v>321</v>
      </c>
      <c r="L28" s="55"/>
      <c r="M28" s="55">
        <f>+G28+L28</f>
        <v>2272302.94</v>
      </c>
      <c r="N28" s="54"/>
    </row>
    <row r="29" spans="1:14" ht="36" hidden="1" customHeight="1">
      <c r="A29" s="49" t="s">
        <v>351</v>
      </c>
      <c r="B29" s="49" t="s">
        <v>169</v>
      </c>
      <c r="C29" s="50">
        <v>105005</v>
      </c>
      <c r="D29" s="49" t="s">
        <v>182</v>
      </c>
      <c r="E29" s="53">
        <v>0</v>
      </c>
      <c r="F29" s="53">
        <v>6598469.3100000005</v>
      </c>
      <c r="G29" s="53">
        <f>+E29+F29</f>
        <v>6598469.3100000005</v>
      </c>
      <c r="H29" s="54"/>
      <c r="I29" s="64" t="s">
        <v>318</v>
      </c>
      <c r="J29" s="64" t="s">
        <v>319</v>
      </c>
      <c r="K29" s="65" t="s">
        <v>322</v>
      </c>
      <c r="L29" s="55"/>
      <c r="M29" s="55">
        <f>+G29+L29</f>
        <v>6598469.3100000005</v>
      </c>
      <c r="N29" s="54"/>
    </row>
    <row r="30" spans="1:14" ht="36" hidden="1" customHeight="1">
      <c r="A30" s="49" t="s">
        <v>351</v>
      </c>
      <c r="B30" s="49" t="s">
        <v>169</v>
      </c>
      <c r="C30" s="50">
        <v>105005</v>
      </c>
      <c r="D30" s="49" t="s">
        <v>183</v>
      </c>
      <c r="E30" s="53">
        <v>0</v>
      </c>
      <c r="F30" s="53">
        <v>2208934.6800000002</v>
      </c>
      <c r="G30" s="53">
        <f>+E30+F30</f>
        <v>2208934.6800000002</v>
      </c>
      <c r="H30" s="54"/>
      <c r="I30" s="64" t="s">
        <v>320</v>
      </c>
      <c r="J30" s="64" t="s">
        <v>317</v>
      </c>
      <c r="K30" s="65" t="s">
        <v>321</v>
      </c>
      <c r="L30" s="55"/>
      <c r="M30" s="55">
        <f>+G30+L30</f>
        <v>2208934.6800000002</v>
      </c>
      <c r="N30" s="54"/>
    </row>
    <row r="31" spans="1:14" ht="19.5" hidden="1" customHeight="1" thickBot="1">
      <c r="A31" s="49"/>
      <c r="B31" s="49"/>
      <c r="C31" s="50"/>
      <c r="D31" s="49"/>
      <c r="E31" s="62">
        <f>SUM(E28:E30)</f>
        <v>0</v>
      </c>
      <c r="F31" s="62">
        <f>SUM(F28:F30)</f>
        <v>11079706.93</v>
      </c>
      <c r="G31" s="62">
        <f>SUM(G28:G30)</f>
        <v>11079706.93</v>
      </c>
      <c r="H31" s="54"/>
      <c r="I31" s="54"/>
      <c r="J31" s="54"/>
      <c r="K31" s="54"/>
      <c r="L31" s="62">
        <f>SUM(L28:L30)</f>
        <v>0</v>
      </c>
      <c r="M31" s="62">
        <f>SUM(M28:M30)</f>
        <v>11079706.93</v>
      </c>
      <c r="N31" s="54"/>
    </row>
    <row r="32" spans="1:14" ht="12.75" hidden="1" customHeight="1" thickTop="1">
      <c r="A32" s="49"/>
      <c r="B32" s="49"/>
      <c r="C32" s="50"/>
      <c r="D32" s="49"/>
      <c r="E32" s="63"/>
      <c r="F32" s="63"/>
      <c r="G32" s="63"/>
      <c r="H32" s="54"/>
      <c r="I32" s="54"/>
      <c r="J32" s="54"/>
      <c r="K32" s="54"/>
      <c r="L32" s="55"/>
      <c r="M32" s="54"/>
      <c r="N32" s="54"/>
    </row>
    <row r="33" spans="1:14" ht="12" hidden="1" customHeight="1">
      <c r="A33" s="43" t="s">
        <v>328</v>
      </c>
      <c r="B33" s="49"/>
      <c r="C33" s="50"/>
      <c r="D33" s="49"/>
      <c r="E33" s="53"/>
      <c r="F33" s="53"/>
      <c r="G33" s="53"/>
      <c r="H33" s="54"/>
      <c r="I33" s="54"/>
      <c r="J33" s="54"/>
      <c r="K33" s="54"/>
      <c r="L33" s="55"/>
      <c r="M33" s="54"/>
      <c r="N33" s="54"/>
    </row>
    <row r="34" spans="1:14" ht="24" hidden="1" customHeight="1">
      <c r="A34" s="49" t="s">
        <v>349</v>
      </c>
      <c r="B34" s="49" t="s">
        <v>184</v>
      </c>
      <c r="C34" s="50">
        <v>755035</v>
      </c>
      <c r="D34" s="49" t="s">
        <v>185</v>
      </c>
      <c r="E34" s="53">
        <v>0</v>
      </c>
      <c r="F34" s="53">
        <v>173830.13</v>
      </c>
      <c r="G34" s="53">
        <f>+E34+F34</f>
        <v>173830.13</v>
      </c>
      <c r="H34" s="54"/>
      <c r="I34" s="54" t="s">
        <v>301</v>
      </c>
      <c r="J34" s="54" t="s">
        <v>302</v>
      </c>
      <c r="K34" s="54"/>
      <c r="L34" s="55"/>
      <c r="M34" s="55">
        <f>+G34+L34</f>
        <v>173830.13</v>
      </c>
      <c r="N34" s="54"/>
    </row>
    <row r="35" spans="1:14" ht="48" hidden="1" customHeight="1">
      <c r="A35" s="49" t="s">
        <v>349</v>
      </c>
      <c r="B35" s="49" t="s">
        <v>184</v>
      </c>
      <c r="C35" s="50">
        <v>755035</v>
      </c>
      <c r="D35" s="49" t="s">
        <v>186</v>
      </c>
      <c r="E35" s="53">
        <v>0</v>
      </c>
      <c r="F35" s="53">
        <v>160317</v>
      </c>
      <c r="G35" s="53">
        <f>+E35+F35</f>
        <v>160317</v>
      </c>
      <c r="H35" s="54"/>
      <c r="I35" s="54" t="s">
        <v>303</v>
      </c>
      <c r="J35" s="54" t="s">
        <v>300</v>
      </c>
      <c r="K35" s="54" t="s">
        <v>303</v>
      </c>
      <c r="L35" s="55"/>
      <c r="M35" s="55">
        <f>+G35+L35</f>
        <v>160317</v>
      </c>
      <c r="N35" s="54"/>
    </row>
    <row r="36" spans="1:14" ht="16.5" hidden="1" customHeight="1" thickBot="1">
      <c r="A36" s="49"/>
      <c r="B36" s="49"/>
      <c r="C36" s="50"/>
      <c r="D36" s="49"/>
      <c r="E36" s="62">
        <f>SUM(E34:E35)</f>
        <v>0</v>
      </c>
      <c r="F36" s="62">
        <f>SUM(F34:F35)</f>
        <v>334147.13</v>
      </c>
      <c r="G36" s="62">
        <f>SUM(G34:G35)</f>
        <v>334147.13</v>
      </c>
      <c r="H36" s="54"/>
      <c r="I36" s="54"/>
      <c r="J36" s="54"/>
      <c r="K36" s="54"/>
      <c r="L36" s="62">
        <f>SUM(L34:L35)</f>
        <v>0</v>
      </c>
      <c r="M36" s="62">
        <f>SUM(M34:M35)</f>
        <v>334147.13</v>
      </c>
      <c r="N36" s="54"/>
    </row>
    <row r="37" spans="1:14" ht="12.75" hidden="1" customHeight="1" thickTop="1">
      <c r="A37" s="49"/>
      <c r="B37" s="49"/>
      <c r="C37" s="50"/>
      <c r="D37" s="49"/>
      <c r="E37" s="63"/>
      <c r="F37" s="63"/>
      <c r="G37" s="63"/>
      <c r="H37" s="54"/>
      <c r="I37" s="54"/>
      <c r="J37" s="54"/>
      <c r="K37" s="54"/>
      <c r="L37" s="55"/>
      <c r="M37" s="54"/>
      <c r="N37" s="54"/>
    </row>
    <row r="38" spans="1:14" ht="17.25" hidden="1" customHeight="1">
      <c r="A38" s="43" t="s">
        <v>329</v>
      </c>
      <c r="B38" s="49"/>
      <c r="C38" s="50"/>
      <c r="D38" s="49"/>
      <c r="E38" s="53"/>
      <c r="F38" s="53"/>
      <c r="G38" s="53"/>
      <c r="H38" s="54"/>
      <c r="I38" s="54"/>
      <c r="J38" s="54"/>
      <c r="K38" s="54"/>
      <c r="L38" s="55"/>
      <c r="M38" s="54"/>
      <c r="N38" s="54"/>
    </row>
    <row r="39" spans="1:14" ht="29.25" hidden="1" customHeight="1">
      <c r="A39" s="49" t="s">
        <v>383</v>
      </c>
      <c r="B39" s="49" t="s">
        <v>173</v>
      </c>
      <c r="C39" s="50">
        <v>615080</v>
      </c>
      <c r="D39" s="49" t="s">
        <v>187</v>
      </c>
      <c r="E39" s="53">
        <v>0</v>
      </c>
      <c r="F39" s="53">
        <v>4141302.75</v>
      </c>
      <c r="G39" s="53">
        <f>+E39+F39</f>
        <v>4141302.75</v>
      </c>
      <c r="H39" s="54"/>
      <c r="I39" s="54" t="s">
        <v>247</v>
      </c>
      <c r="J39" s="54" t="s">
        <v>248</v>
      </c>
      <c r="K39" s="61" t="s">
        <v>249</v>
      </c>
      <c r="L39" s="55"/>
      <c r="M39" s="55">
        <f>+G39+L39</f>
        <v>4141302.75</v>
      </c>
      <c r="N39" s="61"/>
    </row>
    <row r="40" spans="1:14" ht="18" hidden="1" customHeight="1">
      <c r="A40" s="49" t="s">
        <v>383</v>
      </c>
      <c r="B40" s="49" t="s">
        <v>173</v>
      </c>
      <c r="C40" s="50">
        <v>615080</v>
      </c>
      <c r="D40" s="49" t="s">
        <v>188</v>
      </c>
      <c r="E40" s="53">
        <v>0</v>
      </c>
      <c r="F40" s="53">
        <v>243551.48</v>
      </c>
      <c r="G40" s="53">
        <f>+E40+F40</f>
        <v>243551.48</v>
      </c>
      <c r="H40" s="54"/>
      <c r="I40" s="54" t="s">
        <v>247</v>
      </c>
      <c r="J40" s="54" t="s">
        <v>248</v>
      </c>
      <c r="K40" s="61" t="s">
        <v>249</v>
      </c>
      <c r="L40" s="55"/>
      <c r="M40" s="55">
        <f>+G40+L40</f>
        <v>243551.48</v>
      </c>
      <c r="N40" s="61"/>
    </row>
    <row r="41" spans="1:14" ht="21.75" hidden="1" customHeight="1" thickBot="1">
      <c r="A41" s="49"/>
      <c r="B41" s="49"/>
      <c r="C41" s="50"/>
      <c r="D41" s="49"/>
      <c r="E41" s="62">
        <f>SUM(E39:E40)</f>
        <v>0</v>
      </c>
      <c r="F41" s="62">
        <f>SUM(F39:F40)</f>
        <v>4384854.2300000004</v>
      </c>
      <c r="G41" s="62">
        <f>SUM(G39:G40)</f>
        <v>4384854.2300000004</v>
      </c>
      <c r="H41" s="54"/>
      <c r="I41" s="54"/>
      <c r="J41" s="54"/>
      <c r="K41" s="54"/>
      <c r="L41" s="62">
        <f>SUM(L39:L40)</f>
        <v>0</v>
      </c>
      <c r="M41" s="62">
        <f>SUM(M39:M40)</f>
        <v>4384854.2300000004</v>
      </c>
      <c r="N41" s="54"/>
    </row>
    <row r="42" spans="1:14" ht="12.75" hidden="1" customHeight="1" thickTop="1">
      <c r="A42" s="49"/>
      <c r="B42" s="49"/>
      <c r="C42" s="50"/>
      <c r="D42" s="49"/>
      <c r="E42" s="63"/>
      <c r="F42" s="63"/>
      <c r="G42" s="63"/>
      <c r="H42" s="54"/>
      <c r="I42" s="54"/>
      <c r="J42" s="54"/>
      <c r="K42" s="54"/>
      <c r="L42" s="55"/>
      <c r="M42" s="54"/>
      <c r="N42" s="54"/>
    </row>
    <row r="43" spans="1:14" ht="19.5" hidden="1" customHeight="1">
      <c r="A43" s="43" t="s">
        <v>330</v>
      </c>
      <c r="B43" s="49"/>
      <c r="C43" s="50"/>
      <c r="D43" s="49"/>
      <c r="E43" s="53"/>
      <c r="F43" s="53"/>
      <c r="G43" s="53"/>
      <c r="H43" s="54"/>
      <c r="I43" s="54"/>
      <c r="J43" s="54"/>
      <c r="K43" s="54"/>
      <c r="L43" s="55"/>
      <c r="M43" s="54"/>
      <c r="N43" s="54"/>
    </row>
    <row r="44" spans="1:14" ht="17.25" hidden="1" customHeight="1">
      <c r="A44" s="49" t="s">
        <v>350</v>
      </c>
      <c r="B44" s="49" t="s">
        <v>175</v>
      </c>
      <c r="C44" s="50">
        <v>320010</v>
      </c>
      <c r="D44" s="49" t="s">
        <v>189</v>
      </c>
      <c r="E44" s="53">
        <v>0</v>
      </c>
      <c r="F44" s="53">
        <v>10642.88</v>
      </c>
      <c r="G44" s="53">
        <f>+E44+F44</f>
        <v>10642.88</v>
      </c>
      <c r="H44" s="54" t="s">
        <v>55</v>
      </c>
      <c r="I44" s="54" t="s">
        <v>304</v>
      </c>
      <c r="J44" s="54" t="s">
        <v>305</v>
      </c>
      <c r="K44" s="54" t="s">
        <v>306</v>
      </c>
      <c r="L44" s="55"/>
      <c r="M44" s="55">
        <f>+G44+L44</f>
        <v>10642.88</v>
      </c>
      <c r="N44" s="54"/>
    </row>
    <row r="45" spans="1:14" ht="18.75" hidden="1" customHeight="1" thickBot="1">
      <c r="A45" s="49"/>
      <c r="B45" s="49"/>
      <c r="C45" s="50"/>
      <c r="D45" s="49"/>
      <c r="E45" s="62">
        <f>SUM(E44:E44)</f>
        <v>0</v>
      </c>
      <c r="F45" s="62">
        <f>SUM(F44:F44)</f>
        <v>10642.88</v>
      </c>
      <c r="G45" s="62">
        <f>SUM(G44:G44)</f>
        <v>10642.88</v>
      </c>
      <c r="H45" s="54"/>
      <c r="I45" s="54"/>
      <c r="J45" s="54"/>
      <c r="K45" s="54"/>
      <c r="L45" s="62">
        <f>SUM(L44:L44)</f>
        <v>0</v>
      </c>
      <c r="M45" s="62">
        <f>SUM(M44:M44)</f>
        <v>10642.88</v>
      </c>
      <c r="N45" s="54"/>
    </row>
    <row r="46" spans="1:14" ht="12.75" hidden="1" customHeight="1">
      <c r="A46" s="49"/>
      <c r="B46" s="49"/>
      <c r="C46" s="50"/>
      <c r="D46" s="49"/>
      <c r="E46" s="63"/>
      <c r="F46" s="63"/>
      <c r="G46" s="63"/>
      <c r="H46" s="54"/>
      <c r="I46" s="54"/>
      <c r="J46" s="54"/>
      <c r="K46" s="54"/>
      <c r="L46" s="55"/>
      <c r="M46" s="54"/>
      <c r="N46" s="54"/>
    </row>
    <row r="47" spans="1:14" ht="37.5" hidden="1" customHeight="1">
      <c r="A47" s="43" t="s">
        <v>331</v>
      </c>
      <c r="B47" s="49"/>
      <c r="C47" s="50"/>
      <c r="D47" s="49"/>
      <c r="E47" s="53"/>
      <c r="F47" s="53"/>
      <c r="G47" s="53"/>
      <c r="H47" s="54"/>
      <c r="I47" s="54"/>
      <c r="J47" s="54"/>
      <c r="K47" s="54"/>
      <c r="L47" s="55"/>
      <c r="M47" s="54"/>
      <c r="N47" s="54"/>
    </row>
    <row r="48" spans="1:14" ht="36" hidden="1" customHeight="1">
      <c r="A48" s="49" t="s">
        <v>349</v>
      </c>
      <c r="B48" s="49" t="s">
        <v>179</v>
      </c>
      <c r="C48" s="50">
        <v>515035</v>
      </c>
      <c r="D48" s="49" t="s">
        <v>190</v>
      </c>
      <c r="E48" s="53">
        <v>0</v>
      </c>
      <c r="F48" s="53">
        <v>67358.44</v>
      </c>
      <c r="G48" s="53">
        <f>+E48+F48</f>
        <v>67358.44</v>
      </c>
      <c r="H48" s="54" t="s">
        <v>55</v>
      </c>
      <c r="I48" s="54" t="s">
        <v>286</v>
      </c>
      <c r="J48" s="54" t="s">
        <v>286</v>
      </c>
      <c r="K48" s="54" t="s">
        <v>286</v>
      </c>
      <c r="L48" s="55"/>
      <c r="M48" s="55">
        <f>+G48+L48</f>
        <v>67358.44</v>
      </c>
      <c r="N48" s="54"/>
    </row>
    <row r="49" spans="1:14" ht="21" hidden="1" customHeight="1" thickBot="1">
      <c r="A49" s="49"/>
      <c r="B49" s="49"/>
      <c r="C49" s="50"/>
      <c r="D49" s="49"/>
      <c r="E49" s="62">
        <f>SUM(E48:E48)</f>
        <v>0</v>
      </c>
      <c r="F49" s="62">
        <f>SUM(F48:F48)</f>
        <v>67358.44</v>
      </c>
      <c r="G49" s="62">
        <f>SUM(G48:G48)</f>
        <v>67358.44</v>
      </c>
      <c r="H49" s="54"/>
      <c r="I49" s="54"/>
      <c r="J49" s="54"/>
      <c r="K49" s="54"/>
      <c r="L49" s="62">
        <f>SUM(L48:L48)</f>
        <v>0</v>
      </c>
      <c r="M49" s="62">
        <f>SUM(M48:M48)</f>
        <v>67358.44</v>
      </c>
      <c r="N49" s="54"/>
    </row>
    <row r="50" spans="1:14" ht="12.75" hidden="1" customHeight="1" thickTop="1">
      <c r="A50" s="49"/>
      <c r="B50" s="49"/>
      <c r="C50" s="50"/>
      <c r="D50" s="49"/>
      <c r="E50" s="63"/>
      <c r="F50" s="63"/>
      <c r="G50" s="63"/>
      <c r="H50" s="54"/>
      <c r="I50" s="54"/>
      <c r="J50" s="54"/>
      <c r="K50" s="54"/>
      <c r="L50" s="55"/>
      <c r="M50" s="54"/>
      <c r="N50" s="54"/>
    </row>
    <row r="51" spans="1:14" ht="12" customHeight="1">
      <c r="A51" s="49"/>
      <c r="B51" s="49"/>
      <c r="C51" s="50"/>
      <c r="D51" s="49"/>
      <c r="E51" s="63"/>
      <c r="F51" s="63"/>
      <c r="G51" s="63"/>
      <c r="H51" s="54"/>
      <c r="I51" s="54"/>
      <c r="J51" s="54"/>
      <c r="K51" s="54"/>
      <c r="L51" s="55"/>
      <c r="M51" s="54"/>
      <c r="N51" s="54"/>
    </row>
    <row r="52" spans="1:14" ht="12.75" customHeight="1">
      <c r="A52" s="43" t="s">
        <v>332</v>
      </c>
      <c r="B52" s="49"/>
      <c r="C52" s="50"/>
      <c r="D52" s="49"/>
      <c r="E52" s="53"/>
      <c r="F52" s="53"/>
      <c r="G52" s="53"/>
      <c r="H52" s="54"/>
      <c r="I52" s="54"/>
      <c r="J52" s="54"/>
      <c r="K52" s="54"/>
      <c r="L52" s="55"/>
      <c r="M52" s="54"/>
      <c r="N52" s="54"/>
    </row>
    <row r="53" spans="1:14" ht="30" customHeight="1">
      <c r="A53" s="49" t="s">
        <v>349</v>
      </c>
      <c r="B53" s="49" t="s">
        <v>191</v>
      </c>
      <c r="C53" s="50">
        <v>725010</v>
      </c>
      <c r="D53" s="49" t="s">
        <v>192</v>
      </c>
      <c r="E53" s="53">
        <v>0</v>
      </c>
      <c r="F53" s="53">
        <v>171183.39</v>
      </c>
      <c r="G53" s="53">
        <f>+E53+F53</f>
        <v>171183.39</v>
      </c>
      <c r="H53" s="54"/>
      <c r="I53" s="54" t="s">
        <v>229</v>
      </c>
      <c r="J53" s="54" t="s">
        <v>230</v>
      </c>
      <c r="K53" s="61" t="s">
        <v>223</v>
      </c>
      <c r="L53" s="55">
        <v>-171183</v>
      </c>
      <c r="M53" s="55">
        <f>+G53+L53</f>
        <v>0.39000000001396984</v>
      </c>
      <c r="N53" s="54" t="s">
        <v>425</v>
      </c>
    </row>
    <row r="54" spans="1:14" ht="21" customHeight="1" thickBot="1">
      <c r="A54" s="49"/>
      <c r="B54" s="49"/>
      <c r="C54" s="50"/>
      <c r="D54" s="49"/>
      <c r="E54" s="62">
        <f>SUM(E53:E53)</f>
        <v>0</v>
      </c>
      <c r="F54" s="62">
        <f>SUM(F53:F53)</f>
        <v>171183.39</v>
      </c>
      <c r="G54" s="62">
        <f>SUM(G53:G53)</f>
        <v>171183.39</v>
      </c>
      <c r="H54" s="54"/>
      <c r="I54" s="54"/>
      <c r="J54" s="54"/>
      <c r="K54" s="54"/>
      <c r="L54" s="62">
        <f>SUM(L53:L53)</f>
        <v>-171183</v>
      </c>
      <c r="M54" s="62">
        <f>SUM(M53:M53)</f>
        <v>0.39000000001396984</v>
      </c>
      <c r="N54" s="54"/>
    </row>
    <row r="55" spans="1:14" ht="12.75" customHeight="1" thickTop="1">
      <c r="A55" s="49"/>
      <c r="B55" s="49"/>
      <c r="C55" s="50"/>
      <c r="D55" s="49"/>
      <c r="E55" s="63"/>
      <c r="F55" s="63"/>
      <c r="G55" s="63"/>
      <c r="H55" s="54"/>
      <c r="I55" s="54"/>
      <c r="J55" s="54"/>
      <c r="K55" s="54"/>
      <c r="L55" s="55"/>
      <c r="M55" s="54"/>
      <c r="N55" s="54"/>
    </row>
    <row r="56" spans="1:14" ht="12" hidden="1" customHeight="1">
      <c r="A56" s="43" t="s">
        <v>333</v>
      </c>
      <c r="B56" s="49"/>
      <c r="C56" s="50"/>
      <c r="D56" s="49"/>
      <c r="E56" s="53"/>
      <c r="F56" s="53"/>
      <c r="G56" s="53"/>
      <c r="H56" s="54"/>
      <c r="I56" s="54"/>
      <c r="J56" s="54"/>
      <c r="K56" s="54"/>
      <c r="L56" s="55"/>
      <c r="M56" s="54"/>
      <c r="N56" s="54"/>
    </row>
    <row r="57" spans="1:14" ht="23.25" hidden="1" customHeight="1">
      <c r="A57" s="49" t="s">
        <v>349</v>
      </c>
      <c r="B57" s="49" t="s">
        <v>75</v>
      </c>
      <c r="C57" s="50">
        <v>535025</v>
      </c>
      <c r="D57" s="49" t="s">
        <v>77</v>
      </c>
      <c r="E57" s="53">
        <v>4000000</v>
      </c>
      <c r="F57" s="53"/>
      <c r="G57" s="53">
        <f>+E57+F57</f>
        <v>4000000</v>
      </c>
      <c r="H57" s="54" t="s">
        <v>55</v>
      </c>
      <c r="I57" s="54"/>
      <c r="J57" s="54"/>
      <c r="K57" s="54"/>
      <c r="L57" s="55"/>
      <c r="M57" s="55">
        <f>+G57+L57</f>
        <v>4000000</v>
      </c>
      <c r="N57" s="54"/>
    </row>
    <row r="58" spans="1:14" ht="21" hidden="1" customHeight="1" thickBot="1">
      <c r="A58" s="49"/>
      <c r="B58" s="49"/>
      <c r="C58" s="50"/>
      <c r="D58" s="49"/>
      <c r="E58" s="62">
        <f>SUM(E57:E57)</f>
        <v>4000000</v>
      </c>
      <c r="F58" s="62">
        <f>SUM(F57:F57)</f>
        <v>0</v>
      </c>
      <c r="G58" s="62">
        <f>SUM(G57:G57)</f>
        <v>4000000</v>
      </c>
      <c r="H58" s="54"/>
      <c r="I58" s="54"/>
      <c r="J58" s="54"/>
      <c r="K58" s="54"/>
      <c r="L58" s="62">
        <f>SUM(L57:L57)</f>
        <v>0</v>
      </c>
      <c r="M58" s="62">
        <f>SUM(M57:M57)</f>
        <v>4000000</v>
      </c>
      <c r="N58" s="54"/>
    </row>
    <row r="59" spans="1:14" ht="12.75" hidden="1" customHeight="1" thickTop="1">
      <c r="A59" s="49"/>
      <c r="B59" s="49"/>
      <c r="C59" s="50"/>
      <c r="D59" s="49"/>
      <c r="E59" s="63"/>
      <c r="F59" s="63"/>
      <c r="G59" s="63"/>
      <c r="H59" s="54"/>
      <c r="I59" s="54"/>
      <c r="J59" s="54"/>
      <c r="K59" s="54"/>
      <c r="L59" s="63"/>
      <c r="M59" s="63"/>
      <c r="N59" s="54"/>
    </row>
    <row r="60" spans="1:14" ht="15.75" customHeight="1">
      <c r="A60" s="43" t="s">
        <v>481</v>
      </c>
      <c r="B60" s="49"/>
      <c r="C60" s="50"/>
      <c r="D60" s="49"/>
      <c r="E60" s="53"/>
      <c r="F60" s="53"/>
      <c r="G60" s="53"/>
      <c r="H60" s="54"/>
      <c r="I60" s="54"/>
      <c r="J60" s="54"/>
      <c r="K60" s="54"/>
      <c r="L60" s="55"/>
      <c r="M60" s="54"/>
      <c r="N60" s="54"/>
    </row>
    <row r="61" spans="1:14" ht="39" customHeight="1">
      <c r="A61" s="49" t="s">
        <v>349</v>
      </c>
      <c r="B61" s="49" t="s">
        <v>75</v>
      </c>
      <c r="C61" s="50">
        <v>535025</v>
      </c>
      <c r="D61" s="49" t="s">
        <v>77</v>
      </c>
      <c r="E61" s="53">
        <v>0</v>
      </c>
      <c r="F61" s="53"/>
      <c r="G61" s="53">
        <f>+E61+F61</f>
        <v>0</v>
      </c>
      <c r="H61" s="54" t="s">
        <v>55</v>
      </c>
      <c r="I61" s="54"/>
      <c r="J61" s="54"/>
      <c r="K61" s="54"/>
      <c r="L61" s="55">
        <v>1724</v>
      </c>
      <c r="M61" s="55">
        <f>+G61+L61</f>
        <v>1724</v>
      </c>
      <c r="N61" s="54" t="s">
        <v>491</v>
      </c>
    </row>
    <row r="62" spans="1:14" ht="21" customHeight="1" thickBot="1">
      <c r="A62" s="43"/>
      <c r="B62" s="49"/>
      <c r="C62" s="50"/>
      <c r="D62" s="49"/>
      <c r="E62" s="62">
        <f>SUM(E61:E61)</f>
        <v>0</v>
      </c>
      <c r="F62" s="62">
        <f>SUM(F61:F61)</f>
        <v>0</v>
      </c>
      <c r="G62" s="62">
        <f>SUM(G61:G61)</f>
        <v>0</v>
      </c>
      <c r="H62" s="54"/>
      <c r="I62" s="54"/>
      <c r="J62" s="54"/>
      <c r="K62" s="54"/>
      <c r="L62" s="62">
        <f>SUM(L61:L61)</f>
        <v>1724</v>
      </c>
      <c r="M62" s="62">
        <f>SUM(M61:M61)</f>
        <v>1724</v>
      </c>
      <c r="N62" s="54"/>
    </row>
    <row r="63" spans="1:14" ht="12.75" customHeight="1" thickTop="1">
      <c r="A63" s="49"/>
      <c r="B63" s="49"/>
      <c r="C63" s="50"/>
      <c r="D63" s="49"/>
      <c r="E63" s="63"/>
      <c r="F63" s="63"/>
      <c r="G63" s="63"/>
      <c r="H63" s="54"/>
      <c r="I63" s="54"/>
      <c r="J63" s="54"/>
      <c r="K63" s="54"/>
      <c r="L63" s="55"/>
      <c r="M63" s="54"/>
      <c r="N63" s="54"/>
    </row>
    <row r="64" spans="1:14" ht="30" customHeight="1">
      <c r="A64" s="43" t="s">
        <v>334</v>
      </c>
      <c r="B64" s="49"/>
      <c r="C64" s="50"/>
      <c r="D64" s="49"/>
      <c r="E64" s="53"/>
      <c r="F64" s="53"/>
      <c r="G64" s="53"/>
      <c r="H64" s="54"/>
      <c r="I64" s="54"/>
      <c r="J64" s="54"/>
      <c r="K64" s="54"/>
      <c r="L64" s="55"/>
      <c r="M64" s="54"/>
      <c r="N64" s="54"/>
    </row>
    <row r="65" spans="1:14" ht="25.5" customHeight="1">
      <c r="A65" s="49" t="s">
        <v>349</v>
      </c>
      <c r="B65" s="49" t="s">
        <v>78</v>
      </c>
      <c r="C65" s="66">
        <v>255005</v>
      </c>
      <c r="D65" s="49" t="s">
        <v>79</v>
      </c>
      <c r="E65" s="53">
        <v>22418000</v>
      </c>
      <c r="F65" s="52"/>
      <c r="G65" s="53">
        <f>+E65+F65</f>
        <v>22418000</v>
      </c>
      <c r="H65" s="54" t="s">
        <v>55</v>
      </c>
      <c r="I65" s="54"/>
      <c r="J65" s="54"/>
      <c r="K65" s="54"/>
      <c r="L65" s="55">
        <v>-7418000</v>
      </c>
      <c r="M65" s="55">
        <f>+G65+L65</f>
        <v>15000000</v>
      </c>
      <c r="N65" s="54" t="s">
        <v>459</v>
      </c>
    </row>
    <row r="66" spans="1:14" ht="38.25" hidden="1" customHeight="1">
      <c r="A66" s="49" t="s">
        <v>349</v>
      </c>
      <c r="B66" s="49" t="s">
        <v>78</v>
      </c>
      <c r="C66" s="50">
        <v>255005</v>
      </c>
      <c r="D66" s="49" t="s">
        <v>80</v>
      </c>
      <c r="E66" s="53">
        <v>7241014</v>
      </c>
      <c r="F66" s="52"/>
      <c r="G66" s="53">
        <f>+E66+F66</f>
        <v>7241014</v>
      </c>
      <c r="H66" s="54" t="s">
        <v>55</v>
      </c>
      <c r="I66" s="54"/>
      <c r="J66" s="54"/>
      <c r="K66" s="54"/>
      <c r="L66" s="55"/>
      <c r="M66" s="55">
        <f>+G66+L66</f>
        <v>7241014</v>
      </c>
      <c r="N66" s="27" t="s">
        <v>467</v>
      </c>
    </row>
    <row r="67" spans="1:14" ht="41.4">
      <c r="A67" s="49" t="s">
        <v>349</v>
      </c>
      <c r="B67" s="49" t="s">
        <v>78</v>
      </c>
      <c r="C67" s="50">
        <v>255005</v>
      </c>
      <c r="D67" s="49" t="s">
        <v>81</v>
      </c>
      <c r="E67" s="53">
        <v>1412820</v>
      </c>
      <c r="F67" s="52"/>
      <c r="G67" s="53">
        <f>+E67+F67</f>
        <v>1412820</v>
      </c>
      <c r="H67" s="54" t="s">
        <v>55</v>
      </c>
      <c r="I67" s="54"/>
      <c r="J67" s="54"/>
      <c r="K67" s="54"/>
      <c r="L67" s="55">
        <v>-1412820</v>
      </c>
      <c r="M67" s="55">
        <f>+G67+L67</f>
        <v>0</v>
      </c>
      <c r="N67" s="64" t="s">
        <v>460</v>
      </c>
    </row>
    <row r="68" spans="1:14" ht="41.4">
      <c r="A68" s="49" t="s">
        <v>349</v>
      </c>
      <c r="B68" s="49" t="s">
        <v>78</v>
      </c>
      <c r="C68" s="50">
        <v>255005</v>
      </c>
      <c r="D68" s="49" t="s">
        <v>82</v>
      </c>
      <c r="E68" s="53">
        <v>5604500</v>
      </c>
      <c r="F68" s="52"/>
      <c r="G68" s="53">
        <f>+E68+F68</f>
        <v>5604500</v>
      </c>
      <c r="H68" s="54" t="s">
        <v>55</v>
      </c>
      <c r="I68" s="54"/>
      <c r="J68" s="54"/>
      <c r="K68" s="54"/>
      <c r="L68" s="55">
        <v>-5604500</v>
      </c>
      <c r="M68" s="55">
        <f>+G68+L68</f>
        <v>0</v>
      </c>
      <c r="N68" s="64" t="s">
        <v>461</v>
      </c>
    </row>
    <row r="69" spans="1:14" ht="31.5" customHeight="1">
      <c r="A69" s="49" t="s">
        <v>349</v>
      </c>
      <c r="B69" s="49" t="s">
        <v>78</v>
      </c>
      <c r="C69" s="50">
        <v>255005</v>
      </c>
      <c r="D69" s="49" t="s">
        <v>83</v>
      </c>
      <c r="E69" s="53">
        <v>2668500</v>
      </c>
      <c r="F69" s="52"/>
      <c r="G69" s="53">
        <f>+E69+F69</f>
        <v>2668500</v>
      </c>
      <c r="H69" s="54" t="s">
        <v>55</v>
      </c>
      <c r="I69" s="54"/>
      <c r="J69" s="54"/>
      <c r="K69" s="54"/>
      <c r="L69" s="55">
        <v>-2000000</v>
      </c>
      <c r="M69" s="55">
        <f>+G69+L69</f>
        <v>668500</v>
      </c>
      <c r="N69" s="64" t="s">
        <v>462</v>
      </c>
    </row>
    <row r="70" spans="1:14" ht="21" customHeight="1" thickBot="1">
      <c r="A70" s="49"/>
      <c r="B70" s="49"/>
      <c r="C70" s="50"/>
      <c r="D70" s="49"/>
      <c r="E70" s="62">
        <f>SUM(E65:E69)</f>
        <v>39344834</v>
      </c>
      <c r="F70" s="62">
        <f>SUM(F65:F69)</f>
        <v>0</v>
      </c>
      <c r="G70" s="62">
        <f>SUM(G65:G69)</f>
        <v>39344834</v>
      </c>
      <c r="H70" s="54"/>
      <c r="I70" s="54"/>
      <c r="J70" s="54"/>
      <c r="K70" s="54"/>
      <c r="L70" s="62">
        <f>SUM(L65:L69)</f>
        <v>-16435320</v>
      </c>
      <c r="M70" s="62">
        <f>SUM(M65:M69)</f>
        <v>22909514</v>
      </c>
      <c r="N70" s="64"/>
    </row>
    <row r="71" spans="1:14" ht="12.75" customHeight="1" thickTop="1">
      <c r="A71" s="49"/>
      <c r="B71" s="49"/>
      <c r="C71" s="50"/>
      <c r="D71" s="49"/>
      <c r="E71" s="53"/>
      <c r="F71" s="53"/>
      <c r="G71" s="53"/>
      <c r="H71" s="54"/>
      <c r="I71" s="54"/>
      <c r="J71" s="54"/>
      <c r="K71" s="54"/>
      <c r="L71" s="55"/>
      <c r="M71" s="54"/>
      <c r="N71" s="64"/>
    </row>
    <row r="72" spans="1:14" ht="12" hidden="1" customHeight="1">
      <c r="A72" s="43" t="s">
        <v>335</v>
      </c>
      <c r="B72" s="49"/>
      <c r="C72" s="50"/>
      <c r="D72" s="49"/>
      <c r="E72" s="53"/>
      <c r="F72" s="53"/>
      <c r="G72" s="53"/>
      <c r="H72" s="54"/>
      <c r="I72" s="54"/>
      <c r="J72" s="54"/>
      <c r="K72" s="54"/>
      <c r="L72" s="55"/>
      <c r="M72" s="54"/>
      <c r="N72" s="54"/>
    </row>
    <row r="73" spans="1:14" ht="12" hidden="1" customHeight="1">
      <c r="A73" s="49" t="s">
        <v>349</v>
      </c>
      <c r="B73" s="49" t="s">
        <v>75</v>
      </c>
      <c r="C73" s="50">
        <v>535025</v>
      </c>
      <c r="D73" s="49" t="s">
        <v>76</v>
      </c>
      <c r="E73" s="53">
        <v>21000000</v>
      </c>
      <c r="F73" s="53"/>
      <c r="G73" s="53">
        <f>+E73+F73</f>
        <v>21000000</v>
      </c>
      <c r="H73" s="54" t="s">
        <v>55</v>
      </c>
      <c r="I73" s="54"/>
      <c r="J73" s="54"/>
      <c r="K73" s="54"/>
      <c r="L73" s="55"/>
      <c r="M73" s="55">
        <f>+G73+L73</f>
        <v>21000000</v>
      </c>
      <c r="N73" s="54"/>
    </row>
    <row r="74" spans="1:14" ht="24.75" hidden="1" customHeight="1" thickBot="1">
      <c r="A74" s="49"/>
      <c r="B74" s="49"/>
      <c r="C74" s="50"/>
      <c r="D74" s="49"/>
      <c r="E74" s="62">
        <f>SUM(E73:E73)</f>
        <v>21000000</v>
      </c>
      <c r="F74" s="62">
        <f>SUM(F73:F73)</f>
        <v>0</v>
      </c>
      <c r="G74" s="62">
        <f>SUM(G73:G73)</f>
        <v>21000000</v>
      </c>
      <c r="H74" s="54"/>
      <c r="I74" s="54"/>
      <c r="J74" s="54"/>
      <c r="K74" s="54"/>
      <c r="L74" s="62">
        <f>SUM(L73:L73)</f>
        <v>0</v>
      </c>
      <c r="M74" s="62">
        <f>SUM(M73:M73)</f>
        <v>21000000</v>
      </c>
      <c r="N74" s="54"/>
    </row>
    <row r="75" spans="1:14" ht="12.75" hidden="1" customHeight="1">
      <c r="A75" s="49"/>
      <c r="B75" s="49"/>
      <c r="C75" s="50"/>
      <c r="D75" s="49"/>
      <c r="E75" s="63"/>
      <c r="F75" s="63"/>
      <c r="G75" s="63"/>
      <c r="H75" s="54"/>
      <c r="I75" s="54"/>
      <c r="J75" s="54"/>
      <c r="K75" s="54"/>
      <c r="L75" s="55"/>
      <c r="M75" s="54"/>
      <c r="N75" s="54"/>
    </row>
    <row r="76" spans="1:14" ht="12" hidden="1" customHeight="1">
      <c r="A76" s="43" t="s">
        <v>336</v>
      </c>
      <c r="B76" s="49"/>
      <c r="C76" s="50"/>
      <c r="D76" s="49"/>
      <c r="E76" s="53"/>
      <c r="F76" s="53"/>
      <c r="G76" s="53"/>
      <c r="H76" s="54"/>
      <c r="I76" s="54"/>
      <c r="J76" s="54"/>
      <c r="K76" s="54"/>
      <c r="L76" s="55"/>
      <c r="M76" s="54"/>
      <c r="N76" s="54"/>
    </row>
    <row r="77" spans="1:14" ht="12" hidden="1" customHeight="1">
      <c r="A77" s="49" t="s">
        <v>351</v>
      </c>
      <c r="B77" s="49" t="s">
        <v>170</v>
      </c>
      <c r="C77" s="50">
        <v>120005</v>
      </c>
      <c r="D77" s="49" t="s">
        <v>193</v>
      </c>
      <c r="E77" s="53">
        <v>0</v>
      </c>
      <c r="F77" s="53">
        <v>488000</v>
      </c>
      <c r="G77" s="53">
        <f>+E77+F77</f>
        <v>488000</v>
      </c>
      <c r="H77" s="54"/>
      <c r="I77" s="54" t="s">
        <v>211</v>
      </c>
      <c r="J77" s="54" t="s">
        <v>211</v>
      </c>
      <c r="K77" s="60" t="s">
        <v>210</v>
      </c>
      <c r="L77" s="55"/>
      <c r="M77" s="55">
        <f>+G77+L77</f>
        <v>488000</v>
      </c>
      <c r="N77" s="60"/>
    </row>
    <row r="78" spans="1:14" ht="36" hidden="1" customHeight="1">
      <c r="A78" s="49" t="s">
        <v>351</v>
      </c>
      <c r="B78" s="49" t="s">
        <v>170</v>
      </c>
      <c r="C78" s="50">
        <v>120005</v>
      </c>
      <c r="D78" s="49" t="s">
        <v>194</v>
      </c>
      <c r="E78" s="53">
        <v>0</v>
      </c>
      <c r="F78" s="53">
        <v>974717.59</v>
      </c>
      <c r="G78" s="53">
        <f>+E78+F78</f>
        <v>974717.59</v>
      </c>
      <c r="H78" s="54"/>
      <c r="I78" s="54" t="s">
        <v>221</v>
      </c>
      <c r="J78" s="54" t="s">
        <v>222</v>
      </c>
      <c r="K78" s="60" t="s">
        <v>223</v>
      </c>
      <c r="L78" s="55"/>
      <c r="M78" s="55">
        <f>+G78+L78</f>
        <v>974717.59</v>
      </c>
      <c r="N78" s="60"/>
    </row>
    <row r="79" spans="1:14" ht="36" hidden="1" customHeight="1">
      <c r="A79" s="49" t="s">
        <v>351</v>
      </c>
      <c r="B79" s="49" t="s">
        <v>170</v>
      </c>
      <c r="C79" s="50">
        <v>120005</v>
      </c>
      <c r="D79" s="49" t="s">
        <v>195</v>
      </c>
      <c r="E79" s="53">
        <v>0</v>
      </c>
      <c r="F79" s="53">
        <v>746896.53</v>
      </c>
      <c r="G79" s="53">
        <f>+E79+F79</f>
        <v>746896.53</v>
      </c>
      <c r="H79" s="54"/>
      <c r="I79" s="54" t="s">
        <v>283</v>
      </c>
      <c r="J79" s="54" t="s">
        <v>211</v>
      </c>
      <c r="K79" s="60" t="s">
        <v>210</v>
      </c>
      <c r="L79" s="55"/>
      <c r="M79" s="55">
        <f>+G79+L79</f>
        <v>746896.53</v>
      </c>
      <c r="N79" s="60"/>
    </row>
    <row r="80" spans="1:14" ht="20.25" hidden="1" customHeight="1">
      <c r="A80" s="49" t="s">
        <v>351</v>
      </c>
      <c r="B80" s="49" t="s">
        <v>170</v>
      </c>
      <c r="C80" s="50">
        <v>120005</v>
      </c>
      <c r="D80" s="49" t="s">
        <v>196</v>
      </c>
      <c r="E80" s="53">
        <v>0</v>
      </c>
      <c r="F80" s="53">
        <v>512605.52</v>
      </c>
      <c r="G80" s="53">
        <f>+E80+F80</f>
        <v>512605.52</v>
      </c>
      <c r="H80" s="54"/>
      <c r="I80" s="54" t="s">
        <v>211</v>
      </c>
      <c r="J80" s="54" t="s">
        <v>209</v>
      </c>
      <c r="K80" s="60" t="s">
        <v>210</v>
      </c>
      <c r="L80" s="55"/>
      <c r="M80" s="55">
        <f>+G80+L80</f>
        <v>512605.52</v>
      </c>
      <c r="N80" s="60"/>
    </row>
    <row r="81" spans="1:14" ht="7.5" hidden="1" customHeight="1">
      <c r="A81" s="49"/>
      <c r="B81" s="49"/>
      <c r="C81" s="50"/>
      <c r="D81" s="49"/>
      <c r="E81" s="53"/>
      <c r="F81" s="53"/>
      <c r="G81" s="53"/>
      <c r="H81" s="54"/>
      <c r="I81" s="54"/>
      <c r="J81" s="54"/>
      <c r="K81" s="54"/>
      <c r="L81" s="55"/>
      <c r="M81" s="54"/>
      <c r="N81" s="54"/>
    </row>
    <row r="82" spans="1:14" ht="19.5" hidden="1" customHeight="1" thickBot="1">
      <c r="A82" s="49"/>
      <c r="B82" s="49"/>
      <c r="C82" s="50"/>
      <c r="D82" s="49"/>
      <c r="E82" s="62">
        <f>SUM(E77:E81)</f>
        <v>0</v>
      </c>
      <c r="F82" s="62">
        <f>SUM(F77:F81)</f>
        <v>2722219.64</v>
      </c>
      <c r="G82" s="62">
        <f>SUM(G77:G81)</f>
        <v>2722219.64</v>
      </c>
      <c r="H82" s="54"/>
      <c r="I82" s="54"/>
      <c r="J82" s="54"/>
      <c r="K82" s="54"/>
      <c r="L82" s="62">
        <f>SUM(L77:L81)</f>
        <v>0</v>
      </c>
      <c r="M82" s="62">
        <f>SUM(M77:M81)</f>
        <v>2722219.64</v>
      </c>
      <c r="N82" s="54"/>
    </row>
    <row r="83" spans="1:14" ht="12.75" customHeight="1">
      <c r="A83" s="49"/>
      <c r="B83" s="49"/>
      <c r="C83" s="50"/>
      <c r="D83" s="49"/>
      <c r="E83" s="53"/>
      <c r="F83" s="53"/>
      <c r="G83" s="53"/>
      <c r="H83" s="54"/>
      <c r="I83" s="54"/>
      <c r="J83" s="54"/>
      <c r="K83" s="54"/>
      <c r="L83" s="55"/>
      <c r="M83" s="54"/>
      <c r="N83" s="54"/>
    </row>
    <row r="84" spans="1:14" ht="12.75" customHeight="1">
      <c r="A84" s="43" t="s">
        <v>337</v>
      </c>
      <c r="B84" s="49"/>
      <c r="C84" s="50"/>
      <c r="D84" s="49"/>
      <c r="E84" s="53"/>
      <c r="F84" s="53"/>
      <c r="G84" s="53"/>
      <c r="H84" s="54"/>
      <c r="I84" s="54"/>
      <c r="J84" s="54"/>
      <c r="K84" s="54"/>
      <c r="L84" s="55"/>
      <c r="M84" s="54"/>
      <c r="N84" s="54"/>
    </row>
    <row r="85" spans="1:14" ht="36" hidden="1" customHeight="1">
      <c r="A85" s="49" t="s">
        <v>349</v>
      </c>
      <c r="B85" s="49" t="s">
        <v>78</v>
      </c>
      <c r="C85" s="50">
        <v>255005</v>
      </c>
      <c r="D85" s="49" t="s">
        <v>200</v>
      </c>
      <c r="E85" s="53">
        <v>0</v>
      </c>
      <c r="F85" s="53">
        <v>336462.15</v>
      </c>
      <c r="G85" s="53">
        <f>+E85+F85</f>
        <v>336462.15</v>
      </c>
      <c r="H85" s="54"/>
      <c r="I85" s="54" t="s">
        <v>262</v>
      </c>
      <c r="J85" s="54" t="s">
        <v>272</v>
      </c>
      <c r="K85" s="54" t="s">
        <v>263</v>
      </c>
      <c r="L85" s="55"/>
      <c r="M85" s="55">
        <f>+G85+L85</f>
        <v>336462.15</v>
      </c>
      <c r="N85" s="54" t="s">
        <v>468</v>
      </c>
    </row>
    <row r="86" spans="1:14" ht="27" hidden="1" customHeight="1">
      <c r="A86" s="49" t="s">
        <v>349</v>
      </c>
      <c r="B86" s="49" t="s">
        <v>78</v>
      </c>
      <c r="C86" s="50">
        <v>255005</v>
      </c>
      <c r="D86" s="49" t="s">
        <v>201</v>
      </c>
      <c r="E86" s="53">
        <v>0</v>
      </c>
      <c r="F86" s="53">
        <v>33903</v>
      </c>
      <c r="G86" s="53">
        <f>+E86+F86</f>
        <v>33903</v>
      </c>
      <c r="H86" s="54"/>
      <c r="I86" s="54" t="s">
        <v>264</v>
      </c>
      <c r="J86" s="54" t="s">
        <v>265</v>
      </c>
      <c r="K86" s="54" t="s">
        <v>263</v>
      </c>
      <c r="L86" s="55"/>
      <c r="M86" s="55">
        <f>+G86+L86</f>
        <v>33903</v>
      </c>
      <c r="N86" s="54"/>
    </row>
    <row r="87" spans="1:14" ht="22.5" customHeight="1">
      <c r="A87" s="49" t="s">
        <v>349</v>
      </c>
      <c r="B87" s="49" t="s">
        <v>78</v>
      </c>
      <c r="C87" s="50">
        <v>255005</v>
      </c>
      <c r="D87" s="49" t="s">
        <v>293</v>
      </c>
      <c r="E87" s="53">
        <v>0</v>
      </c>
      <c r="F87" s="53">
        <v>274096.84000000003</v>
      </c>
      <c r="G87" s="53">
        <f>+E87+F87</f>
        <v>274096.84000000003</v>
      </c>
      <c r="H87" s="54"/>
      <c r="I87" s="54" t="s">
        <v>294</v>
      </c>
      <c r="J87" s="54" t="s">
        <v>295</v>
      </c>
      <c r="K87" s="54" t="s">
        <v>296</v>
      </c>
      <c r="L87" s="55">
        <v>-274097</v>
      </c>
      <c r="M87" s="55">
        <f>+G87+L87</f>
        <v>-0.15999999997438863</v>
      </c>
      <c r="N87" s="64" t="s">
        <v>463</v>
      </c>
    </row>
    <row r="88" spans="1:14" ht="21" customHeight="1" thickBot="1">
      <c r="A88" s="49"/>
      <c r="B88" s="49"/>
      <c r="C88" s="50"/>
      <c r="D88" s="49"/>
      <c r="E88" s="62">
        <f>SUM(E85:E87)</f>
        <v>0</v>
      </c>
      <c r="F88" s="62">
        <f>SUM(F85:F87)</f>
        <v>644461.99</v>
      </c>
      <c r="G88" s="62">
        <f>SUM(G85:G87)</f>
        <v>644461.99</v>
      </c>
      <c r="H88" s="54"/>
      <c r="I88" s="54"/>
      <c r="J88" s="54"/>
      <c r="K88" s="54"/>
      <c r="L88" s="62">
        <f>SUM(L85:L87)</f>
        <v>-274097</v>
      </c>
      <c r="M88" s="62">
        <f>SUM(M85:M87)</f>
        <v>370364.99000000005</v>
      </c>
      <c r="N88" s="54"/>
    </row>
    <row r="89" spans="1:14" ht="12.75" customHeight="1" thickTop="1">
      <c r="A89" s="49"/>
      <c r="B89" s="49"/>
      <c r="C89" s="50"/>
      <c r="D89" s="49"/>
      <c r="E89" s="63"/>
      <c r="F89" s="63"/>
      <c r="G89" s="63"/>
      <c r="H89" s="54"/>
      <c r="I89" s="54"/>
      <c r="J89" s="54"/>
      <c r="K89" s="54"/>
      <c r="L89" s="63"/>
      <c r="M89" s="63"/>
      <c r="N89" s="54"/>
    </row>
    <row r="90" spans="1:14" ht="18" customHeight="1">
      <c r="A90" s="43" t="s">
        <v>482</v>
      </c>
      <c r="B90" s="49"/>
      <c r="C90" s="50"/>
      <c r="D90" s="49"/>
      <c r="E90" s="63"/>
      <c r="F90" s="63"/>
      <c r="G90" s="63"/>
      <c r="H90" s="54"/>
      <c r="I90" s="54"/>
      <c r="J90" s="54"/>
      <c r="K90" s="54"/>
      <c r="L90" s="63"/>
      <c r="M90" s="63"/>
      <c r="N90" s="54"/>
    </row>
    <row r="91" spans="1:14" ht="27.6">
      <c r="A91" s="49" t="s">
        <v>349</v>
      </c>
      <c r="B91" s="49" t="s">
        <v>10</v>
      </c>
      <c r="C91" s="50">
        <v>515010</v>
      </c>
      <c r="D91" s="49" t="s">
        <v>57</v>
      </c>
      <c r="E91" s="53">
        <v>0</v>
      </c>
      <c r="F91" s="63"/>
      <c r="G91" s="53">
        <f t="shared" ref="G91:G108" si="0">+E91+F91</f>
        <v>0</v>
      </c>
      <c r="H91" s="54"/>
      <c r="I91" s="54"/>
      <c r="J91" s="54"/>
      <c r="K91" s="54"/>
      <c r="L91" s="53">
        <v>8508421</v>
      </c>
      <c r="M91" s="55">
        <f t="shared" ref="M91:M108" si="1">+G91+L91</f>
        <v>8508421</v>
      </c>
      <c r="N91" s="54" t="s">
        <v>491</v>
      </c>
    </row>
    <row r="92" spans="1:14" ht="27.6">
      <c r="A92" s="49" t="s">
        <v>349</v>
      </c>
      <c r="B92" s="49" t="s">
        <v>10</v>
      </c>
      <c r="C92" s="50">
        <v>515010</v>
      </c>
      <c r="D92" s="49" t="s">
        <v>483</v>
      </c>
      <c r="E92" s="53">
        <v>0</v>
      </c>
      <c r="F92" s="63"/>
      <c r="G92" s="53">
        <f t="shared" si="0"/>
        <v>0</v>
      </c>
      <c r="H92" s="54"/>
      <c r="I92" s="54"/>
      <c r="J92" s="54"/>
      <c r="K92" s="54"/>
      <c r="L92" s="53">
        <v>201328</v>
      </c>
      <c r="M92" s="55">
        <f t="shared" si="1"/>
        <v>201328</v>
      </c>
      <c r="N92" s="54" t="s">
        <v>491</v>
      </c>
    </row>
    <row r="93" spans="1:14" ht="27.6">
      <c r="A93" s="49" t="s">
        <v>349</v>
      </c>
      <c r="B93" s="49" t="s">
        <v>136</v>
      </c>
      <c r="C93" s="50">
        <v>520025</v>
      </c>
      <c r="D93" s="49" t="s">
        <v>484</v>
      </c>
      <c r="E93" s="53">
        <v>0</v>
      </c>
      <c r="F93" s="63"/>
      <c r="G93" s="53">
        <f t="shared" si="0"/>
        <v>0</v>
      </c>
      <c r="H93" s="54"/>
      <c r="I93" s="54"/>
      <c r="J93" s="54"/>
      <c r="K93" s="54"/>
      <c r="L93" s="53">
        <v>961009</v>
      </c>
      <c r="M93" s="55">
        <f t="shared" si="1"/>
        <v>961009</v>
      </c>
      <c r="N93" s="54" t="s">
        <v>491</v>
      </c>
    </row>
    <row r="94" spans="1:14" ht="27.6">
      <c r="A94" s="49" t="s">
        <v>349</v>
      </c>
      <c r="B94" s="49" t="s">
        <v>136</v>
      </c>
      <c r="C94" s="50">
        <v>520025</v>
      </c>
      <c r="D94" s="49" t="s">
        <v>485</v>
      </c>
      <c r="E94" s="53">
        <v>0</v>
      </c>
      <c r="F94" s="63"/>
      <c r="G94" s="53">
        <f t="shared" si="0"/>
        <v>0</v>
      </c>
      <c r="H94" s="54"/>
      <c r="I94" s="54"/>
      <c r="J94" s="54"/>
      <c r="K94" s="54"/>
      <c r="L94" s="53">
        <v>47927</v>
      </c>
      <c r="M94" s="55">
        <f t="shared" si="1"/>
        <v>47927</v>
      </c>
      <c r="N94" s="54" t="s">
        <v>491</v>
      </c>
    </row>
    <row r="95" spans="1:14" ht="27.6">
      <c r="A95" s="49" t="s">
        <v>349</v>
      </c>
      <c r="B95" s="49" t="s">
        <v>10</v>
      </c>
      <c r="C95" s="50">
        <v>515010</v>
      </c>
      <c r="D95" s="49" t="s">
        <v>486</v>
      </c>
      <c r="E95" s="53">
        <v>0</v>
      </c>
      <c r="F95" s="63"/>
      <c r="G95" s="53">
        <f t="shared" si="0"/>
        <v>0</v>
      </c>
      <c r="H95" s="54"/>
      <c r="I95" s="54"/>
      <c r="J95" s="54"/>
      <c r="K95" s="54"/>
      <c r="L95" s="53">
        <v>100000</v>
      </c>
      <c r="M95" s="55">
        <f t="shared" si="1"/>
        <v>100000</v>
      </c>
      <c r="N95" s="54" t="s">
        <v>491</v>
      </c>
    </row>
    <row r="96" spans="1:14" ht="27.6">
      <c r="A96" s="49" t="s">
        <v>349</v>
      </c>
      <c r="B96" s="49" t="s">
        <v>109</v>
      </c>
      <c r="C96" s="50">
        <v>525025</v>
      </c>
      <c r="D96" s="49" t="s">
        <v>66</v>
      </c>
      <c r="E96" s="53">
        <v>0</v>
      </c>
      <c r="F96" s="63"/>
      <c r="G96" s="53">
        <f t="shared" si="0"/>
        <v>0</v>
      </c>
      <c r="H96" s="54"/>
      <c r="I96" s="54"/>
      <c r="J96" s="54"/>
      <c r="K96" s="54"/>
      <c r="L96" s="53">
        <v>856328</v>
      </c>
      <c r="M96" s="55">
        <f t="shared" si="1"/>
        <v>856328</v>
      </c>
      <c r="N96" s="54" t="s">
        <v>491</v>
      </c>
    </row>
    <row r="97" spans="1:14" ht="33" customHeight="1">
      <c r="A97" s="49" t="s">
        <v>349</v>
      </c>
      <c r="B97" s="49" t="s">
        <v>15</v>
      </c>
      <c r="C97" s="50">
        <v>760025</v>
      </c>
      <c r="D97" s="49" t="s">
        <v>487</v>
      </c>
      <c r="E97" s="53">
        <v>0</v>
      </c>
      <c r="F97" s="63"/>
      <c r="G97" s="53">
        <f t="shared" si="0"/>
        <v>0</v>
      </c>
      <c r="H97" s="54"/>
      <c r="I97" s="54"/>
      <c r="J97" s="54"/>
      <c r="K97" s="54"/>
      <c r="L97" s="53">
        <v>625764</v>
      </c>
      <c r="M97" s="55">
        <f t="shared" si="1"/>
        <v>625764</v>
      </c>
      <c r="N97" s="54" t="s">
        <v>491</v>
      </c>
    </row>
    <row r="98" spans="1:14" ht="27.6">
      <c r="A98" s="49" t="s">
        <v>349</v>
      </c>
      <c r="B98" s="49" t="s">
        <v>16</v>
      </c>
      <c r="C98" s="50">
        <v>765010</v>
      </c>
      <c r="D98" s="49" t="s">
        <v>488</v>
      </c>
      <c r="E98" s="53">
        <v>0</v>
      </c>
      <c r="F98" s="63"/>
      <c r="G98" s="53">
        <f t="shared" si="0"/>
        <v>0</v>
      </c>
      <c r="H98" s="54"/>
      <c r="I98" s="54"/>
      <c r="J98" s="54"/>
      <c r="K98" s="54"/>
      <c r="L98" s="53">
        <v>406901</v>
      </c>
      <c r="M98" s="55">
        <f t="shared" si="1"/>
        <v>406901</v>
      </c>
      <c r="N98" s="54" t="s">
        <v>491</v>
      </c>
    </row>
    <row r="99" spans="1:14" ht="27.6">
      <c r="A99" s="49" t="s">
        <v>349</v>
      </c>
      <c r="B99" s="49" t="s">
        <v>10</v>
      </c>
      <c r="C99" s="50">
        <v>515010</v>
      </c>
      <c r="D99" s="49" t="s">
        <v>492</v>
      </c>
      <c r="E99" s="53">
        <v>0</v>
      </c>
      <c r="F99" s="63"/>
      <c r="G99" s="53">
        <f t="shared" si="0"/>
        <v>0</v>
      </c>
      <c r="H99" s="54"/>
      <c r="I99" s="54"/>
      <c r="J99" s="54"/>
      <c r="K99" s="54"/>
      <c r="L99" s="53">
        <v>5300000</v>
      </c>
      <c r="M99" s="55">
        <f t="shared" si="1"/>
        <v>5300000</v>
      </c>
      <c r="N99" s="54" t="s">
        <v>491</v>
      </c>
    </row>
    <row r="100" spans="1:14" ht="27.6">
      <c r="A100" s="49" t="s">
        <v>349</v>
      </c>
      <c r="B100" s="49" t="s">
        <v>10</v>
      </c>
      <c r="C100" s="50">
        <v>515010</v>
      </c>
      <c r="D100" s="49" t="s">
        <v>489</v>
      </c>
      <c r="E100" s="53">
        <v>0</v>
      </c>
      <c r="F100" s="63"/>
      <c r="G100" s="53">
        <f t="shared" si="0"/>
        <v>0</v>
      </c>
      <c r="H100" s="54"/>
      <c r="I100" s="54"/>
      <c r="J100" s="54"/>
      <c r="K100" s="54"/>
      <c r="L100" s="53">
        <v>15000000</v>
      </c>
      <c r="M100" s="55">
        <f t="shared" si="1"/>
        <v>15000000</v>
      </c>
      <c r="N100" s="54" t="s">
        <v>491</v>
      </c>
    </row>
    <row r="101" spans="1:14" ht="27.6">
      <c r="A101" s="49" t="s">
        <v>349</v>
      </c>
      <c r="B101" s="49" t="s">
        <v>109</v>
      </c>
      <c r="C101" s="50">
        <v>525025</v>
      </c>
      <c r="D101" s="49" t="s">
        <v>413</v>
      </c>
      <c r="E101" s="53">
        <v>0</v>
      </c>
      <c r="F101" s="63"/>
      <c r="G101" s="53">
        <f t="shared" si="0"/>
        <v>0</v>
      </c>
      <c r="H101" s="54"/>
      <c r="I101" s="54"/>
      <c r="J101" s="54"/>
      <c r="K101" s="54"/>
      <c r="L101" s="53">
        <v>600000</v>
      </c>
      <c r="M101" s="55">
        <f t="shared" si="1"/>
        <v>600000</v>
      </c>
      <c r="N101" s="54" t="s">
        <v>491</v>
      </c>
    </row>
    <row r="102" spans="1:14" ht="33" customHeight="1">
      <c r="A102" s="49" t="s">
        <v>349</v>
      </c>
      <c r="B102" s="49" t="s">
        <v>109</v>
      </c>
      <c r="C102" s="50">
        <v>525025</v>
      </c>
      <c r="D102" s="49" t="s">
        <v>414</v>
      </c>
      <c r="E102" s="53">
        <v>0</v>
      </c>
      <c r="F102" s="63"/>
      <c r="G102" s="53">
        <f t="shared" si="0"/>
        <v>0</v>
      </c>
      <c r="H102" s="54"/>
      <c r="I102" s="54"/>
      <c r="J102" s="54"/>
      <c r="K102" s="54"/>
      <c r="L102" s="53">
        <v>600000</v>
      </c>
      <c r="M102" s="55">
        <f t="shared" si="1"/>
        <v>600000</v>
      </c>
      <c r="N102" s="54" t="s">
        <v>491</v>
      </c>
    </row>
    <row r="103" spans="1:14" ht="35.25" customHeight="1">
      <c r="A103" s="49" t="s">
        <v>349</v>
      </c>
      <c r="B103" s="49" t="s">
        <v>109</v>
      </c>
      <c r="C103" s="50">
        <v>525025</v>
      </c>
      <c r="D103" s="49" t="s">
        <v>415</v>
      </c>
      <c r="E103" s="53">
        <v>0</v>
      </c>
      <c r="F103" s="63"/>
      <c r="G103" s="53">
        <f t="shared" si="0"/>
        <v>0</v>
      </c>
      <c r="H103" s="54"/>
      <c r="I103" s="54"/>
      <c r="J103" s="54"/>
      <c r="K103" s="54"/>
      <c r="L103" s="53">
        <v>600000</v>
      </c>
      <c r="M103" s="55">
        <f t="shared" si="1"/>
        <v>600000</v>
      </c>
      <c r="N103" s="54" t="s">
        <v>491</v>
      </c>
    </row>
    <row r="104" spans="1:14" ht="36" customHeight="1">
      <c r="A104" s="49" t="s">
        <v>349</v>
      </c>
      <c r="B104" s="49" t="s">
        <v>109</v>
      </c>
      <c r="C104" s="50">
        <v>525025</v>
      </c>
      <c r="D104" s="49" t="s">
        <v>416</v>
      </c>
      <c r="E104" s="53">
        <v>0</v>
      </c>
      <c r="F104" s="63"/>
      <c r="G104" s="53">
        <f t="shared" si="0"/>
        <v>0</v>
      </c>
      <c r="H104" s="54"/>
      <c r="I104" s="54"/>
      <c r="J104" s="54"/>
      <c r="K104" s="54"/>
      <c r="L104" s="53">
        <v>600000</v>
      </c>
      <c r="M104" s="55">
        <f t="shared" si="1"/>
        <v>600000</v>
      </c>
      <c r="N104" s="54" t="s">
        <v>491</v>
      </c>
    </row>
    <row r="105" spans="1:14" ht="33.75" customHeight="1">
      <c r="A105" s="49" t="s">
        <v>349</v>
      </c>
      <c r="B105" s="49" t="s">
        <v>109</v>
      </c>
      <c r="C105" s="50">
        <v>525025</v>
      </c>
      <c r="D105" s="49" t="s">
        <v>417</v>
      </c>
      <c r="E105" s="53">
        <v>0</v>
      </c>
      <c r="F105" s="63"/>
      <c r="G105" s="53">
        <f t="shared" si="0"/>
        <v>0</v>
      </c>
      <c r="H105" s="54"/>
      <c r="I105" s="54"/>
      <c r="J105" s="54"/>
      <c r="K105" s="54"/>
      <c r="L105" s="53">
        <v>600000</v>
      </c>
      <c r="M105" s="55">
        <f t="shared" si="1"/>
        <v>600000</v>
      </c>
      <c r="N105" s="54" t="s">
        <v>491</v>
      </c>
    </row>
    <row r="106" spans="1:14" ht="42" customHeight="1">
      <c r="A106" s="49" t="s">
        <v>349</v>
      </c>
      <c r="B106" s="49" t="s">
        <v>109</v>
      </c>
      <c r="C106" s="50">
        <v>525025</v>
      </c>
      <c r="D106" s="49" t="s">
        <v>418</v>
      </c>
      <c r="E106" s="53">
        <v>0</v>
      </c>
      <c r="F106" s="63"/>
      <c r="G106" s="53">
        <f t="shared" si="0"/>
        <v>0</v>
      </c>
      <c r="H106" s="54"/>
      <c r="I106" s="54"/>
      <c r="J106" s="54"/>
      <c r="K106" s="54"/>
      <c r="L106" s="53">
        <v>1000000</v>
      </c>
      <c r="M106" s="55">
        <f t="shared" si="1"/>
        <v>1000000</v>
      </c>
      <c r="N106" s="54" t="s">
        <v>491</v>
      </c>
    </row>
    <row r="107" spans="1:14" ht="37.5" customHeight="1">
      <c r="A107" s="49" t="s">
        <v>349</v>
      </c>
      <c r="B107" s="49" t="s">
        <v>109</v>
      </c>
      <c r="C107" s="50">
        <v>525025</v>
      </c>
      <c r="D107" s="49" t="s">
        <v>419</v>
      </c>
      <c r="E107" s="53">
        <v>0</v>
      </c>
      <c r="F107" s="63"/>
      <c r="G107" s="53">
        <f t="shared" si="0"/>
        <v>0</v>
      </c>
      <c r="H107" s="54"/>
      <c r="I107" s="54"/>
      <c r="J107" s="54"/>
      <c r="K107" s="54"/>
      <c r="L107" s="53">
        <v>1000000</v>
      </c>
      <c r="M107" s="55">
        <f t="shared" si="1"/>
        <v>1000000</v>
      </c>
      <c r="N107" s="54" t="s">
        <v>491</v>
      </c>
    </row>
    <row r="108" spans="1:14" ht="38.25" customHeight="1">
      <c r="A108" s="49" t="s">
        <v>349</v>
      </c>
      <c r="B108" s="49" t="s">
        <v>109</v>
      </c>
      <c r="C108" s="50">
        <v>525025</v>
      </c>
      <c r="D108" s="49" t="s">
        <v>420</v>
      </c>
      <c r="E108" s="53">
        <v>0</v>
      </c>
      <c r="F108" s="63"/>
      <c r="G108" s="53">
        <f t="shared" si="0"/>
        <v>0</v>
      </c>
      <c r="H108" s="54"/>
      <c r="I108" s="54"/>
      <c r="J108" s="54"/>
      <c r="K108" s="54"/>
      <c r="L108" s="53">
        <v>493211</v>
      </c>
      <c r="M108" s="55">
        <f t="shared" si="1"/>
        <v>493211</v>
      </c>
      <c r="N108" s="54" t="s">
        <v>491</v>
      </c>
    </row>
    <row r="109" spans="1:14" ht="21" customHeight="1" thickBot="1">
      <c r="A109" s="49"/>
      <c r="B109" s="49"/>
      <c r="C109" s="50"/>
      <c r="D109" s="49"/>
      <c r="E109" s="62">
        <f>SUM(E91:E108)</f>
        <v>0</v>
      </c>
      <c r="F109" s="63"/>
      <c r="G109" s="62">
        <f t="shared" ref="G109:M109" si="2">SUM(G91:G108)</f>
        <v>0</v>
      </c>
      <c r="H109" s="62">
        <f t="shared" si="2"/>
        <v>0</v>
      </c>
      <c r="I109" s="62">
        <f t="shared" si="2"/>
        <v>0</v>
      </c>
      <c r="J109" s="62">
        <f t="shared" si="2"/>
        <v>0</v>
      </c>
      <c r="K109" s="62">
        <f t="shared" si="2"/>
        <v>0</v>
      </c>
      <c r="L109" s="62">
        <f t="shared" si="2"/>
        <v>37500889</v>
      </c>
      <c r="M109" s="62">
        <f t="shared" si="2"/>
        <v>37500889</v>
      </c>
      <c r="N109" s="54"/>
    </row>
    <row r="110" spans="1:14" ht="12.75" hidden="1" customHeight="1" thickTop="1">
      <c r="A110" s="49"/>
      <c r="B110" s="49"/>
      <c r="C110" s="50"/>
      <c r="D110" s="49"/>
      <c r="E110" s="63"/>
      <c r="F110" s="63"/>
      <c r="G110" s="63"/>
      <c r="H110" s="54"/>
      <c r="I110" s="54"/>
      <c r="J110" s="54"/>
      <c r="K110" s="54"/>
      <c r="L110" s="53"/>
      <c r="M110" s="53"/>
      <c r="N110" s="54"/>
    </row>
    <row r="111" spans="1:14" ht="12" hidden="1" customHeight="1">
      <c r="A111" s="43" t="s">
        <v>338</v>
      </c>
      <c r="B111" s="49"/>
      <c r="C111" s="50"/>
      <c r="D111" s="49"/>
      <c r="E111" s="53"/>
      <c r="F111" s="53"/>
      <c r="G111" s="53"/>
      <c r="H111" s="54"/>
      <c r="I111" s="54"/>
      <c r="J111" s="54"/>
      <c r="K111" s="54"/>
      <c r="L111" s="55"/>
      <c r="M111" s="54"/>
      <c r="N111" s="54"/>
    </row>
    <row r="112" spans="1:14" ht="108" hidden="1" customHeight="1">
      <c r="A112" s="49" t="s">
        <v>349</v>
      </c>
      <c r="B112" s="49" t="s">
        <v>197</v>
      </c>
      <c r="C112" s="50">
        <v>760005</v>
      </c>
      <c r="D112" s="49" t="s">
        <v>198</v>
      </c>
      <c r="E112" s="53">
        <v>0</v>
      </c>
      <c r="F112" s="53">
        <v>500000</v>
      </c>
      <c r="G112" s="53">
        <f>+E112+F112</f>
        <v>500000</v>
      </c>
      <c r="H112" s="54" t="s">
        <v>55</v>
      </c>
      <c r="I112" s="54" t="s">
        <v>239</v>
      </c>
      <c r="J112" s="54" t="s">
        <v>240</v>
      </c>
      <c r="K112" s="60" t="s">
        <v>223</v>
      </c>
      <c r="L112" s="55"/>
      <c r="M112" s="55">
        <f>+G112+L112</f>
        <v>500000</v>
      </c>
      <c r="N112" s="67"/>
    </row>
    <row r="113" spans="1:14" ht="14.4" hidden="1" thickBot="1">
      <c r="A113" s="49"/>
      <c r="B113" s="49"/>
      <c r="C113" s="50"/>
      <c r="D113" s="49"/>
      <c r="E113" s="62">
        <f>SUM(E112:E112)</f>
        <v>0</v>
      </c>
      <c r="F113" s="62">
        <f>SUM(F112:F112)</f>
        <v>500000</v>
      </c>
      <c r="G113" s="62">
        <f>SUM(G112:G112)</f>
        <v>500000</v>
      </c>
      <c r="H113" s="54"/>
      <c r="I113" s="54"/>
      <c r="J113" s="54"/>
      <c r="K113" s="54"/>
      <c r="L113" s="62">
        <f>SUM(L112:L112)</f>
        <v>0</v>
      </c>
      <c r="M113" s="62">
        <f>SUM(M112:M112)</f>
        <v>500000</v>
      </c>
      <c r="N113" s="54"/>
    </row>
    <row r="114" spans="1:14" ht="12.75" customHeight="1" thickTop="1">
      <c r="A114" s="49"/>
      <c r="B114" s="49"/>
      <c r="C114" s="50"/>
      <c r="D114" s="49"/>
      <c r="E114" s="53"/>
      <c r="F114" s="53"/>
      <c r="G114" s="53"/>
      <c r="H114" s="54"/>
      <c r="I114" s="54"/>
      <c r="J114" s="54"/>
      <c r="K114" s="54"/>
      <c r="L114" s="55"/>
      <c r="M114" s="54"/>
      <c r="N114" s="55"/>
    </row>
    <row r="115" spans="1:14" ht="19.5" customHeight="1">
      <c r="A115" s="43" t="s">
        <v>339</v>
      </c>
      <c r="B115" s="49"/>
      <c r="C115" s="50"/>
      <c r="D115" s="49"/>
      <c r="E115" s="53"/>
      <c r="F115" s="53"/>
      <c r="G115" s="53"/>
      <c r="H115" s="54"/>
      <c r="I115" s="54"/>
      <c r="J115" s="54"/>
      <c r="K115" s="54"/>
      <c r="L115" s="55"/>
      <c r="M115" s="54"/>
      <c r="N115" s="54"/>
    </row>
    <row r="116" spans="1:14" s="72" customFormat="1" ht="12" hidden="1" customHeight="1">
      <c r="A116" s="49" t="s">
        <v>351</v>
      </c>
      <c r="B116" s="68" t="s">
        <v>84</v>
      </c>
      <c r="C116" s="69">
        <v>205005</v>
      </c>
      <c r="D116" s="68" t="s">
        <v>93</v>
      </c>
      <c r="E116" s="70">
        <v>1000000</v>
      </c>
      <c r="F116" s="70"/>
      <c r="G116" s="70">
        <f t="shared" ref="G116:G138" si="3">+E116+F116</f>
        <v>1000000</v>
      </c>
      <c r="H116" s="64"/>
      <c r="I116" s="64"/>
      <c r="J116" s="64"/>
      <c r="K116" s="64"/>
      <c r="L116" s="71"/>
      <c r="M116" s="55">
        <f t="shared" ref="M116:M146" si="4">+G116+L116</f>
        <v>1000000</v>
      </c>
      <c r="N116" s="64"/>
    </row>
    <row r="117" spans="1:14" ht="48" hidden="1" customHeight="1">
      <c r="A117" s="49" t="s">
        <v>350</v>
      </c>
      <c r="B117" s="49" t="s">
        <v>202</v>
      </c>
      <c r="C117" s="50">
        <v>320005</v>
      </c>
      <c r="D117" s="49" t="s">
        <v>203</v>
      </c>
      <c r="E117" s="53">
        <v>0</v>
      </c>
      <c r="F117" s="53">
        <v>10000000</v>
      </c>
      <c r="G117" s="53">
        <f t="shared" si="3"/>
        <v>10000000</v>
      </c>
      <c r="H117" s="54"/>
      <c r="I117" s="54" t="s">
        <v>208</v>
      </c>
      <c r="J117" s="54" t="s">
        <v>208</v>
      </c>
      <c r="K117" s="60" t="s">
        <v>223</v>
      </c>
      <c r="L117" s="55"/>
      <c r="M117" s="55">
        <f t="shared" si="4"/>
        <v>10000000</v>
      </c>
      <c r="N117" s="60"/>
    </row>
    <row r="118" spans="1:14" ht="17.25" hidden="1" customHeight="1">
      <c r="A118" s="49" t="s">
        <v>350</v>
      </c>
      <c r="B118" s="49" t="s">
        <v>85</v>
      </c>
      <c r="C118" s="50">
        <v>415015</v>
      </c>
      <c r="D118" s="49" t="s">
        <v>94</v>
      </c>
      <c r="E118" s="53">
        <v>5000000</v>
      </c>
      <c r="F118" s="53"/>
      <c r="G118" s="53">
        <f t="shared" si="3"/>
        <v>5000000</v>
      </c>
      <c r="H118" s="54"/>
      <c r="I118" s="54"/>
      <c r="J118" s="54"/>
      <c r="K118" s="54"/>
      <c r="L118" s="55"/>
      <c r="M118" s="55">
        <f t="shared" si="4"/>
        <v>5000000</v>
      </c>
      <c r="N118" s="54"/>
    </row>
    <row r="119" spans="1:14" ht="33" hidden="1" customHeight="1">
      <c r="A119" s="49" t="s">
        <v>350</v>
      </c>
      <c r="B119" s="49" t="s">
        <v>86</v>
      </c>
      <c r="C119" s="50">
        <v>415025</v>
      </c>
      <c r="D119" s="49" t="s">
        <v>95</v>
      </c>
      <c r="E119" s="53">
        <v>2000000</v>
      </c>
      <c r="F119" s="53"/>
      <c r="G119" s="53">
        <f t="shared" si="3"/>
        <v>2000000</v>
      </c>
      <c r="H119" s="54"/>
      <c r="I119" s="54"/>
      <c r="J119" s="54"/>
      <c r="K119" s="54"/>
      <c r="L119" s="55"/>
      <c r="M119" s="55">
        <f t="shared" si="4"/>
        <v>2000000</v>
      </c>
      <c r="N119" s="54"/>
    </row>
    <row r="120" spans="1:14" ht="33" hidden="1" customHeight="1">
      <c r="A120" s="49" t="s">
        <v>349</v>
      </c>
      <c r="B120" s="49" t="s">
        <v>87</v>
      </c>
      <c r="C120" s="50">
        <v>515021</v>
      </c>
      <c r="D120" s="49" t="s">
        <v>96</v>
      </c>
      <c r="E120" s="53">
        <v>2095378</v>
      </c>
      <c r="F120" s="53"/>
      <c r="G120" s="53">
        <f t="shared" si="3"/>
        <v>2095378</v>
      </c>
      <c r="H120" s="54"/>
      <c r="I120" s="54"/>
      <c r="J120" s="54"/>
      <c r="K120" s="54"/>
      <c r="L120" s="55"/>
      <c r="M120" s="55">
        <f t="shared" si="4"/>
        <v>2095378</v>
      </c>
      <c r="N120" s="54"/>
    </row>
    <row r="121" spans="1:14" ht="32.25" hidden="1" customHeight="1">
      <c r="A121" s="49" t="s">
        <v>349</v>
      </c>
      <c r="B121" s="49" t="s">
        <v>88</v>
      </c>
      <c r="C121" s="50">
        <v>530020</v>
      </c>
      <c r="D121" s="49" t="s">
        <v>97</v>
      </c>
      <c r="E121" s="53">
        <v>7500000</v>
      </c>
      <c r="F121" s="53"/>
      <c r="G121" s="53">
        <f t="shared" si="3"/>
        <v>7500000</v>
      </c>
      <c r="H121" s="54"/>
      <c r="I121" s="54"/>
      <c r="J121" s="54"/>
      <c r="K121" s="54"/>
      <c r="L121" s="55"/>
      <c r="M121" s="55">
        <f t="shared" si="4"/>
        <v>7500000</v>
      </c>
      <c r="N121" s="54"/>
    </row>
    <row r="122" spans="1:14" ht="12" hidden="1" customHeight="1">
      <c r="A122" s="49" t="s">
        <v>382</v>
      </c>
      <c r="B122" s="49" t="s">
        <v>13</v>
      </c>
      <c r="C122" s="50">
        <v>635010</v>
      </c>
      <c r="D122" s="49" t="s">
        <v>33</v>
      </c>
      <c r="E122" s="53">
        <v>2000000</v>
      </c>
      <c r="F122" s="53"/>
      <c r="G122" s="53">
        <f t="shared" si="3"/>
        <v>2000000</v>
      </c>
      <c r="H122" s="54"/>
      <c r="I122" s="54"/>
      <c r="J122" s="54"/>
      <c r="K122" s="54"/>
      <c r="L122" s="55"/>
      <c r="M122" s="55">
        <f t="shared" si="4"/>
        <v>2000000</v>
      </c>
      <c r="N122" s="54"/>
    </row>
    <row r="123" spans="1:14" ht="12" hidden="1" customHeight="1">
      <c r="A123" s="49" t="s">
        <v>349</v>
      </c>
      <c r="B123" s="49" t="s">
        <v>89</v>
      </c>
      <c r="C123" s="50">
        <v>770010</v>
      </c>
      <c r="D123" s="49" t="s">
        <v>98</v>
      </c>
      <c r="E123" s="53">
        <v>10500000</v>
      </c>
      <c r="F123" s="53"/>
      <c r="G123" s="53">
        <f t="shared" si="3"/>
        <v>10500000</v>
      </c>
      <c r="H123" s="54"/>
      <c r="I123" s="54"/>
      <c r="J123" s="54"/>
      <c r="K123" s="54"/>
      <c r="L123" s="55"/>
      <c r="M123" s="55">
        <f t="shared" si="4"/>
        <v>10500000</v>
      </c>
      <c r="N123" s="54"/>
    </row>
    <row r="124" spans="1:14" ht="12" hidden="1" customHeight="1">
      <c r="A124" s="49" t="s">
        <v>349</v>
      </c>
      <c r="B124" s="49" t="s">
        <v>89</v>
      </c>
      <c r="C124" s="50">
        <v>770010</v>
      </c>
      <c r="D124" s="49" t="s">
        <v>99</v>
      </c>
      <c r="E124" s="53">
        <v>4500000</v>
      </c>
      <c r="F124" s="53"/>
      <c r="G124" s="53">
        <f t="shared" si="3"/>
        <v>4500000</v>
      </c>
      <c r="H124" s="54"/>
      <c r="I124" s="54"/>
      <c r="J124" s="54"/>
      <c r="K124" s="54"/>
      <c r="L124" s="55"/>
      <c r="M124" s="55">
        <f t="shared" si="4"/>
        <v>4500000</v>
      </c>
      <c r="N124" s="54"/>
    </row>
    <row r="125" spans="1:14" ht="12" hidden="1" customHeight="1">
      <c r="A125" s="49" t="s">
        <v>349</v>
      </c>
      <c r="B125" s="49" t="s">
        <v>89</v>
      </c>
      <c r="C125" s="50">
        <v>770010</v>
      </c>
      <c r="D125" s="49" t="s">
        <v>100</v>
      </c>
      <c r="E125" s="53">
        <v>460000</v>
      </c>
      <c r="F125" s="53"/>
      <c r="G125" s="53">
        <f t="shared" si="3"/>
        <v>460000</v>
      </c>
      <c r="H125" s="54"/>
      <c r="I125" s="54"/>
      <c r="J125" s="54"/>
      <c r="K125" s="54"/>
      <c r="L125" s="55"/>
      <c r="M125" s="55">
        <f t="shared" si="4"/>
        <v>460000</v>
      </c>
      <c r="N125" s="54"/>
    </row>
    <row r="126" spans="1:14" ht="12" hidden="1" customHeight="1">
      <c r="A126" s="49" t="s">
        <v>349</v>
      </c>
      <c r="B126" s="49" t="s">
        <v>89</v>
      </c>
      <c r="C126" s="50">
        <v>770010</v>
      </c>
      <c r="D126" s="49" t="s">
        <v>101</v>
      </c>
      <c r="E126" s="53">
        <v>800000</v>
      </c>
      <c r="F126" s="53"/>
      <c r="G126" s="53">
        <f t="shared" si="3"/>
        <v>800000</v>
      </c>
      <c r="H126" s="54"/>
      <c r="I126" s="54"/>
      <c r="J126" s="54"/>
      <c r="K126" s="54"/>
      <c r="L126" s="55"/>
      <c r="M126" s="55">
        <f t="shared" si="4"/>
        <v>800000</v>
      </c>
      <c r="N126" s="54"/>
    </row>
    <row r="127" spans="1:14" ht="12" hidden="1" customHeight="1">
      <c r="A127" s="49" t="s">
        <v>349</v>
      </c>
      <c r="B127" s="49" t="s">
        <v>14</v>
      </c>
      <c r="C127" s="50">
        <v>750005</v>
      </c>
      <c r="D127" s="49" t="s">
        <v>102</v>
      </c>
      <c r="E127" s="53">
        <v>10000000</v>
      </c>
      <c r="F127" s="53"/>
      <c r="G127" s="53">
        <f t="shared" si="3"/>
        <v>10000000</v>
      </c>
      <c r="H127" s="54"/>
      <c r="I127" s="54"/>
      <c r="J127" s="54"/>
      <c r="K127" s="54"/>
      <c r="L127" s="55"/>
      <c r="M127" s="55">
        <f t="shared" si="4"/>
        <v>10000000</v>
      </c>
      <c r="N127" s="54"/>
    </row>
    <row r="128" spans="1:14" ht="76.5" hidden="1" customHeight="1">
      <c r="A128" s="49" t="s">
        <v>349</v>
      </c>
      <c r="B128" s="49" t="s">
        <v>14</v>
      </c>
      <c r="C128" s="50">
        <v>750005</v>
      </c>
      <c r="D128" s="49" t="s">
        <v>103</v>
      </c>
      <c r="E128" s="53">
        <v>4000000</v>
      </c>
      <c r="F128" s="53"/>
      <c r="G128" s="53">
        <f t="shared" si="3"/>
        <v>4000000</v>
      </c>
      <c r="H128" s="54"/>
      <c r="I128" s="54"/>
      <c r="J128" s="54"/>
      <c r="K128" s="54"/>
      <c r="L128" s="55"/>
      <c r="M128" s="55">
        <f t="shared" si="4"/>
        <v>4000000</v>
      </c>
      <c r="N128" s="54"/>
    </row>
    <row r="129" spans="1:14" ht="74.25" customHeight="1">
      <c r="A129" s="49" t="s">
        <v>349</v>
      </c>
      <c r="B129" s="49" t="s">
        <v>41</v>
      </c>
      <c r="C129" s="50">
        <v>755025</v>
      </c>
      <c r="D129" s="49" t="s">
        <v>429</v>
      </c>
      <c r="E129" s="53">
        <v>385000</v>
      </c>
      <c r="F129" s="53"/>
      <c r="G129" s="53">
        <f t="shared" si="3"/>
        <v>385000</v>
      </c>
      <c r="H129" s="54"/>
      <c r="I129" s="54"/>
      <c r="J129" s="54"/>
      <c r="K129" s="54"/>
      <c r="L129" s="55">
        <v>-86776</v>
      </c>
      <c r="M129" s="55">
        <f t="shared" si="4"/>
        <v>298224</v>
      </c>
      <c r="N129" s="54" t="s">
        <v>436</v>
      </c>
    </row>
    <row r="130" spans="1:14" ht="14.25" hidden="1" customHeight="1">
      <c r="A130" s="49" t="s">
        <v>349</v>
      </c>
      <c r="B130" s="49" t="s">
        <v>15</v>
      </c>
      <c r="C130" s="50">
        <v>760025</v>
      </c>
      <c r="D130" s="49" t="s">
        <v>34</v>
      </c>
      <c r="E130" s="53">
        <v>2792507</v>
      </c>
      <c r="F130" s="53"/>
      <c r="G130" s="53">
        <f t="shared" si="3"/>
        <v>2792507</v>
      </c>
      <c r="H130" s="54"/>
      <c r="I130" s="54"/>
      <c r="J130" s="54"/>
      <c r="K130" s="54"/>
      <c r="L130" s="55"/>
      <c r="M130" s="55">
        <f t="shared" si="4"/>
        <v>2792507</v>
      </c>
      <c r="N130" s="54"/>
    </row>
    <row r="131" spans="1:14" ht="12" hidden="1" customHeight="1">
      <c r="A131" s="49" t="s">
        <v>349</v>
      </c>
      <c r="B131" s="49" t="s">
        <v>15</v>
      </c>
      <c r="C131" s="50">
        <v>760025</v>
      </c>
      <c r="D131" s="49" t="s">
        <v>104</v>
      </c>
      <c r="E131" s="53">
        <v>363795</v>
      </c>
      <c r="F131" s="53"/>
      <c r="G131" s="53">
        <f t="shared" si="3"/>
        <v>363795</v>
      </c>
      <c r="H131" s="54"/>
      <c r="I131" s="54"/>
      <c r="J131" s="54"/>
      <c r="K131" s="54"/>
      <c r="L131" s="55"/>
      <c r="M131" s="55">
        <f t="shared" si="4"/>
        <v>363795</v>
      </c>
      <c r="N131" s="54"/>
    </row>
    <row r="132" spans="1:14" ht="21" customHeight="1">
      <c r="A132" s="49" t="s">
        <v>349</v>
      </c>
      <c r="B132" s="49" t="s">
        <v>45</v>
      </c>
      <c r="C132" s="50">
        <v>765015</v>
      </c>
      <c r="D132" s="49" t="s">
        <v>46</v>
      </c>
      <c r="E132" s="53">
        <v>137822</v>
      </c>
      <c r="F132" s="53"/>
      <c r="G132" s="53">
        <f t="shared" si="3"/>
        <v>137822</v>
      </c>
      <c r="H132" s="54"/>
      <c r="I132" s="54"/>
      <c r="J132" s="54"/>
      <c r="K132" s="54"/>
      <c r="L132" s="55">
        <v>-125102</v>
      </c>
      <c r="M132" s="55">
        <f t="shared" si="4"/>
        <v>12720</v>
      </c>
      <c r="N132" s="54" t="s">
        <v>434</v>
      </c>
    </row>
    <row r="133" spans="1:14" ht="12" hidden="1" customHeight="1">
      <c r="A133" s="49" t="s">
        <v>349</v>
      </c>
      <c r="B133" s="49" t="s">
        <v>90</v>
      </c>
      <c r="C133" s="50">
        <v>765035</v>
      </c>
      <c r="D133" s="49" t="s">
        <v>35</v>
      </c>
      <c r="E133" s="53">
        <v>500000</v>
      </c>
      <c r="F133" s="53"/>
      <c r="G133" s="53">
        <f t="shared" si="3"/>
        <v>500000</v>
      </c>
      <c r="H133" s="54"/>
      <c r="I133" s="54"/>
      <c r="J133" s="54"/>
      <c r="K133" s="54"/>
      <c r="L133" s="55"/>
      <c r="M133" s="55">
        <f t="shared" si="4"/>
        <v>500000</v>
      </c>
      <c r="N133" s="54"/>
    </row>
    <row r="134" spans="1:14" ht="12" hidden="1" customHeight="1">
      <c r="A134" s="49" t="s">
        <v>349</v>
      </c>
      <c r="B134" s="49" t="s">
        <v>91</v>
      </c>
      <c r="C134" s="50">
        <v>770005</v>
      </c>
      <c r="D134" s="49" t="s">
        <v>105</v>
      </c>
      <c r="E134" s="53">
        <v>1300000</v>
      </c>
      <c r="F134" s="53"/>
      <c r="G134" s="53">
        <f t="shared" si="3"/>
        <v>1300000</v>
      </c>
      <c r="H134" s="54"/>
      <c r="I134" s="54"/>
      <c r="J134" s="54"/>
      <c r="K134" s="54"/>
      <c r="L134" s="55"/>
      <c r="M134" s="55">
        <f t="shared" si="4"/>
        <v>1300000</v>
      </c>
      <c r="N134" s="54"/>
    </row>
    <row r="135" spans="1:14" ht="12" hidden="1" customHeight="1">
      <c r="A135" s="49" t="s">
        <v>349</v>
      </c>
      <c r="B135" s="49" t="s">
        <v>47</v>
      </c>
      <c r="C135" s="50">
        <v>770015</v>
      </c>
      <c r="D135" s="49" t="s">
        <v>48</v>
      </c>
      <c r="E135" s="53">
        <v>1000000</v>
      </c>
      <c r="F135" s="53"/>
      <c r="G135" s="53">
        <f t="shared" si="3"/>
        <v>1000000</v>
      </c>
      <c r="H135" s="54"/>
      <c r="I135" s="54"/>
      <c r="J135" s="54"/>
      <c r="K135" s="54"/>
      <c r="L135" s="55"/>
      <c r="M135" s="55">
        <f t="shared" si="4"/>
        <v>1000000</v>
      </c>
      <c r="N135" s="54"/>
    </row>
    <row r="136" spans="1:14" ht="12" hidden="1" customHeight="1">
      <c r="A136" s="49" t="s">
        <v>349</v>
      </c>
      <c r="B136" s="49" t="s">
        <v>92</v>
      </c>
      <c r="C136" s="50">
        <v>770030</v>
      </c>
      <c r="D136" s="49" t="s">
        <v>50</v>
      </c>
      <c r="E136" s="53">
        <v>1000000</v>
      </c>
      <c r="F136" s="53"/>
      <c r="G136" s="53">
        <f t="shared" si="3"/>
        <v>1000000</v>
      </c>
      <c r="H136" s="54"/>
      <c r="I136" s="54"/>
      <c r="J136" s="54"/>
      <c r="K136" s="54"/>
      <c r="L136" s="55"/>
      <c r="M136" s="55">
        <f t="shared" si="4"/>
        <v>1000000</v>
      </c>
      <c r="N136" s="55"/>
    </row>
    <row r="137" spans="1:14" ht="12" hidden="1" customHeight="1">
      <c r="A137" s="49" t="s">
        <v>349</v>
      </c>
      <c r="B137" s="49" t="s">
        <v>22</v>
      </c>
      <c r="C137" s="50">
        <v>725020</v>
      </c>
      <c r="D137" s="49" t="s">
        <v>37</v>
      </c>
      <c r="E137" s="53">
        <v>450000</v>
      </c>
      <c r="F137" s="53"/>
      <c r="G137" s="53">
        <f t="shared" si="3"/>
        <v>450000</v>
      </c>
      <c r="H137" s="54"/>
      <c r="I137" s="54"/>
      <c r="J137" s="54"/>
      <c r="K137" s="54"/>
      <c r="L137" s="55"/>
      <c r="M137" s="55">
        <f t="shared" si="4"/>
        <v>450000</v>
      </c>
      <c r="N137" s="54"/>
    </row>
    <row r="138" spans="1:14" ht="5.25" hidden="1" customHeight="1">
      <c r="A138" s="49" t="s">
        <v>349</v>
      </c>
      <c r="B138" s="49" t="s">
        <v>23</v>
      </c>
      <c r="C138" s="50">
        <v>725035</v>
      </c>
      <c r="D138" s="49" t="s">
        <v>106</v>
      </c>
      <c r="E138" s="53">
        <v>800000</v>
      </c>
      <c r="F138" s="53"/>
      <c r="G138" s="53">
        <f t="shared" si="3"/>
        <v>800000</v>
      </c>
      <c r="H138" s="54"/>
      <c r="I138" s="54"/>
      <c r="J138" s="54"/>
      <c r="K138" s="54"/>
      <c r="L138" s="55"/>
      <c r="M138" s="55">
        <f t="shared" si="4"/>
        <v>800000</v>
      </c>
      <c r="N138" s="54"/>
    </row>
    <row r="139" spans="1:14" ht="19.5" customHeight="1">
      <c r="A139" s="49" t="s">
        <v>351</v>
      </c>
      <c r="B139" s="68" t="s">
        <v>84</v>
      </c>
      <c r="C139" s="50">
        <v>205005</v>
      </c>
      <c r="D139" s="49" t="s">
        <v>388</v>
      </c>
      <c r="E139" s="53">
        <v>0</v>
      </c>
      <c r="F139" s="53"/>
      <c r="G139" s="53">
        <f t="shared" ref="G139:G146" si="5">+E139+F139</f>
        <v>0</v>
      </c>
      <c r="H139" s="54"/>
      <c r="I139" s="54"/>
      <c r="J139" s="54"/>
      <c r="K139" s="54"/>
      <c r="L139" s="55">
        <v>50000</v>
      </c>
      <c r="M139" s="55">
        <f t="shared" si="4"/>
        <v>50000</v>
      </c>
      <c r="N139" s="54" t="s">
        <v>471</v>
      </c>
    </row>
    <row r="140" spans="1:14" ht="21" customHeight="1">
      <c r="A140" s="49" t="s">
        <v>349</v>
      </c>
      <c r="B140" s="49" t="s">
        <v>75</v>
      </c>
      <c r="C140" s="50">
        <v>535025</v>
      </c>
      <c r="D140" s="49" t="s">
        <v>387</v>
      </c>
      <c r="E140" s="53">
        <v>0</v>
      </c>
      <c r="F140" s="52"/>
      <c r="G140" s="53">
        <f t="shared" si="5"/>
        <v>0</v>
      </c>
      <c r="H140" s="54"/>
      <c r="I140" s="54"/>
      <c r="J140" s="54"/>
      <c r="K140" s="54"/>
      <c r="L140" s="55">
        <v>900000</v>
      </c>
      <c r="M140" s="55">
        <f>+G140+L140</f>
        <v>900000</v>
      </c>
      <c r="N140" s="54" t="s">
        <v>493</v>
      </c>
    </row>
    <row r="141" spans="1:14" ht="41.25" customHeight="1">
      <c r="A141" s="49" t="s">
        <v>382</v>
      </c>
      <c r="B141" s="49" t="s">
        <v>72</v>
      </c>
      <c r="C141" s="50">
        <v>620005</v>
      </c>
      <c r="D141" s="49" t="s">
        <v>30</v>
      </c>
      <c r="E141" s="53">
        <v>0</v>
      </c>
      <c r="F141" s="52"/>
      <c r="G141" s="53">
        <f t="shared" si="5"/>
        <v>0</v>
      </c>
      <c r="H141" s="54"/>
      <c r="I141" s="54"/>
      <c r="J141" s="54"/>
      <c r="K141" s="54"/>
      <c r="L141" s="73">
        <v>200000</v>
      </c>
      <c r="M141" s="55">
        <f t="shared" si="4"/>
        <v>200000</v>
      </c>
      <c r="N141" s="54" t="s">
        <v>437</v>
      </c>
    </row>
    <row r="142" spans="1:14" ht="57.75" customHeight="1">
      <c r="A142" s="49" t="s">
        <v>350</v>
      </c>
      <c r="B142" s="49" t="s">
        <v>426</v>
      </c>
      <c r="C142" s="50">
        <v>330015</v>
      </c>
      <c r="D142" s="49" t="s">
        <v>424</v>
      </c>
      <c r="E142" s="53">
        <v>0</v>
      </c>
      <c r="F142" s="52"/>
      <c r="G142" s="53">
        <f t="shared" si="5"/>
        <v>0</v>
      </c>
      <c r="H142" s="54"/>
      <c r="I142" s="54"/>
      <c r="J142" s="54"/>
      <c r="K142" s="54"/>
      <c r="L142" s="73">
        <v>2856000</v>
      </c>
      <c r="M142" s="55">
        <f t="shared" si="4"/>
        <v>2856000</v>
      </c>
      <c r="N142" s="54" t="s">
        <v>435</v>
      </c>
    </row>
    <row r="143" spans="1:14" ht="39.75" customHeight="1">
      <c r="A143" s="49" t="s">
        <v>349</v>
      </c>
      <c r="B143" s="49" t="s">
        <v>75</v>
      </c>
      <c r="C143" s="50">
        <v>535025</v>
      </c>
      <c r="D143" s="49" t="s">
        <v>114</v>
      </c>
      <c r="E143" s="53">
        <v>0</v>
      </c>
      <c r="F143" s="52"/>
      <c r="G143" s="53">
        <f t="shared" si="5"/>
        <v>0</v>
      </c>
      <c r="H143" s="54"/>
      <c r="I143" s="54"/>
      <c r="J143" s="54"/>
      <c r="K143" s="54"/>
      <c r="L143" s="73">
        <v>2000000</v>
      </c>
      <c r="M143" s="55">
        <f>+G143+L143</f>
        <v>2000000</v>
      </c>
      <c r="N143" s="54" t="s">
        <v>472</v>
      </c>
    </row>
    <row r="144" spans="1:14" ht="54.75" customHeight="1">
      <c r="A144" s="49" t="s">
        <v>349</v>
      </c>
      <c r="B144" s="49" t="s">
        <v>75</v>
      </c>
      <c r="C144" s="50">
        <v>535025</v>
      </c>
      <c r="D144" s="49" t="s">
        <v>473</v>
      </c>
      <c r="E144" s="53">
        <v>0</v>
      </c>
      <c r="F144" s="52"/>
      <c r="G144" s="53">
        <f t="shared" si="5"/>
        <v>0</v>
      </c>
      <c r="H144" s="54"/>
      <c r="I144" s="54"/>
      <c r="J144" s="54"/>
      <c r="K144" s="54"/>
      <c r="L144" s="73">
        <f>6700000+1200000</f>
        <v>7900000</v>
      </c>
      <c r="M144" s="55">
        <f t="shared" si="4"/>
        <v>7900000</v>
      </c>
      <c r="N144" s="54" t="s">
        <v>456</v>
      </c>
    </row>
    <row r="145" spans="1:14" ht="39" customHeight="1">
      <c r="A145" s="49" t="s">
        <v>349</v>
      </c>
      <c r="B145" s="49" t="s">
        <v>75</v>
      </c>
      <c r="C145" s="50">
        <v>535025</v>
      </c>
      <c r="D145" s="49" t="s">
        <v>457</v>
      </c>
      <c r="E145" s="53">
        <v>0</v>
      </c>
      <c r="F145" s="52"/>
      <c r="G145" s="53">
        <f t="shared" si="5"/>
        <v>0</v>
      </c>
      <c r="H145" s="54"/>
      <c r="I145" s="54"/>
      <c r="J145" s="54"/>
      <c r="K145" s="54"/>
      <c r="L145" s="73">
        <f>1500000-1200000</f>
        <v>300000</v>
      </c>
      <c r="M145" s="55">
        <f t="shared" si="4"/>
        <v>300000</v>
      </c>
      <c r="N145" s="54" t="s">
        <v>458</v>
      </c>
    </row>
    <row r="146" spans="1:14" ht="111" customHeight="1">
      <c r="A146" s="49" t="s">
        <v>383</v>
      </c>
      <c r="B146" s="49" t="s">
        <v>173</v>
      </c>
      <c r="C146" s="50">
        <v>615080</v>
      </c>
      <c r="D146" s="49" t="s">
        <v>430</v>
      </c>
      <c r="E146" s="53">
        <v>0</v>
      </c>
      <c r="F146" s="52"/>
      <c r="G146" s="53">
        <f t="shared" si="5"/>
        <v>0</v>
      </c>
      <c r="H146" s="54"/>
      <c r="I146" s="54"/>
      <c r="J146" s="54"/>
      <c r="K146" s="54"/>
      <c r="L146" s="73">
        <v>600000</v>
      </c>
      <c r="M146" s="55">
        <f t="shared" si="4"/>
        <v>600000</v>
      </c>
      <c r="N146" s="54" t="s">
        <v>428</v>
      </c>
    </row>
    <row r="147" spans="1:14" ht="21" customHeight="1" thickBot="1">
      <c r="A147" s="49"/>
      <c r="B147" s="49"/>
      <c r="C147" s="50"/>
      <c r="D147" s="49"/>
      <c r="E147" s="62">
        <f>SUM(E116:E146)</f>
        <v>58584502</v>
      </c>
      <c r="F147" s="62">
        <f>SUM(F116:F138)</f>
        <v>10000000</v>
      </c>
      <c r="G147" s="62">
        <f>SUM(G116:K146)</f>
        <v>68584502</v>
      </c>
      <c r="H147" s="62">
        <f>SUM(H116:I145)</f>
        <v>0</v>
      </c>
      <c r="I147" s="62">
        <f>SUM(I116:J145)</f>
        <v>0</v>
      </c>
      <c r="J147" s="62">
        <f>SUM(J116:K145)</f>
        <v>0</v>
      </c>
      <c r="K147" s="62">
        <f>SUM(K116:L145)</f>
        <v>13994122</v>
      </c>
      <c r="L147" s="62">
        <f>SUM(L116:L146)</f>
        <v>14594122</v>
      </c>
      <c r="M147" s="62">
        <f>SUM(M116:M146)</f>
        <v>83178624</v>
      </c>
      <c r="N147" s="54"/>
    </row>
    <row r="148" spans="1:14" ht="12.75" customHeight="1" thickTop="1">
      <c r="A148" s="43" t="s">
        <v>340</v>
      </c>
      <c r="B148" s="49"/>
      <c r="C148" s="50"/>
      <c r="D148" s="49"/>
      <c r="E148" s="53"/>
      <c r="F148" s="53"/>
      <c r="G148" s="53"/>
      <c r="H148" s="54"/>
      <c r="I148" s="54"/>
      <c r="J148" s="54"/>
      <c r="K148" s="54"/>
      <c r="L148" s="55"/>
      <c r="M148" s="54"/>
      <c r="N148" s="54"/>
    </row>
    <row r="149" spans="1:14" ht="132" customHeight="1">
      <c r="A149" s="49" t="s">
        <v>350</v>
      </c>
      <c r="B149" s="49" t="s">
        <v>107</v>
      </c>
      <c r="C149" s="50">
        <v>330020</v>
      </c>
      <c r="D149" s="49" t="s">
        <v>111</v>
      </c>
      <c r="E149" s="53">
        <v>1998597</v>
      </c>
      <c r="F149" s="52"/>
      <c r="G149" s="53">
        <f t="shared" ref="G149:G187" si="6">+E149+F149</f>
        <v>1998597</v>
      </c>
      <c r="H149" s="54" t="s">
        <v>55</v>
      </c>
      <c r="I149" s="54"/>
      <c r="J149" s="54"/>
      <c r="K149" s="54"/>
      <c r="L149" s="55">
        <v>-1298597</v>
      </c>
      <c r="M149" s="55">
        <f t="shared" ref="M149:M187" si="7">+G149+L149</f>
        <v>700000</v>
      </c>
      <c r="N149" s="54" t="s">
        <v>475</v>
      </c>
    </row>
    <row r="150" spans="1:14" ht="54.75" customHeight="1">
      <c r="A150" s="49" t="s">
        <v>350</v>
      </c>
      <c r="B150" s="49" t="s">
        <v>107</v>
      </c>
      <c r="C150" s="50">
        <v>330020</v>
      </c>
      <c r="D150" s="49" t="s">
        <v>112</v>
      </c>
      <c r="E150" s="53">
        <v>3498597</v>
      </c>
      <c r="F150" s="52"/>
      <c r="G150" s="53">
        <f t="shared" si="6"/>
        <v>3498597</v>
      </c>
      <c r="H150" s="54"/>
      <c r="I150" s="54"/>
      <c r="J150" s="54"/>
      <c r="K150" s="54"/>
      <c r="L150" s="55">
        <v>-3498597</v>
      </c>
      <c r="M150" s="55">
        <f t="shared" si="7"/>
        <v>0</v>
      </c>
      <c r="N150" s="54" t="s">
        <v>476</v>
      </c>
    </row>
    <row r="151" spans="1:14" ht="30" hidden="1" customHeight="1">
      <c r="A151" s="49" t="s">
        <v>350</v>
      </c>
      <c r="B151" s="49" t="s">
        <v>86</v>
      </c>
      <c r="C151" s="50">
        <v>415025</v>
      </c>
      <c r="D151" s="49" t="s">
        <v>24</v>
      </c>
      <c r="E151" s="53">
        <v>107884.68</v>
      </c>
      <c r="F151" s="52">
        <v>94390</v>
      </c>
      <c r="G151" s="53">
        <f t="shared" si="6"/>
        <v>202274.68</v>
      </c>
      <c r="H151" s="54"/>
      <c r="I151" s="54" t="s">
        <v>275</v>
      </c>
      <c r="J151" s="54" t="s">
        <v>276</v>
      </c>
      <c r="K151" s="74">
        <v>40877</v>
      </c>
      <c r="L151" s="55"/>
      <c r="M151" s="55">
        <f t="shared" si="7"/>
        <v>202274.68</v>
      </c>
      <c r="N151" s="74"/>
    </row>
    <row r="152" spans="1:14" ht="39.75" hidden="1" customHeight="1">
      <c r="A152" s="49" t="s">
        <v>350</v>
      </c>
      <c r="B152" s="49" t="s">
        <v>86</v>
      </c>
      <c r="C152" s="50">
        <v>415025</v>
      </c>
      <c r="D152" s="49" t="s">
        <v>113</v>
      </c>
      <c r="E152" s="53">
        <v>598941.28</v>
      </c>
      <c r="F152" s="52">
        <v>-338911</v>
      </c>
      <c r="G152" s="53">
        <f t="shared" si="6"/>
        <v>260030.28000000003</v>
      </c>
      <c r="H152" s="54"/>
      <c r="I152" s="54" t="s">
        <v>277</v>
      </c>
      <c r="J152" s="54" t="s">
        <v>278</v>
      </c>
      <c r="K152" s="74">
        <v>40633</v>
      </c>
      <c r="L152" s="55"/>
      <c r="M152" s="55">
        <f t="shared" si="7"/>
        <v>260030.28000000003</v>
      </c>
      <c r="N152" s="74"/>
    </row>
    <row r="153" spans="1:14" ht="38.25" hidden="1" customHeight="1">
      <c r="A153" s="49" t="s">
        <v>350</v>
      </c>
      <c r="B153" s="49" t="s">
        <v>86</v>
      </c>
      <c r="C153" s="50">
        <v>415025</v>
      </c>
      <c r="D153" s="49" t="s">
        <v>25</v>
      </c>
      <c r="E153" s="53">
        <v>166469.24</v>
      </c>
      <c r="F153" s="52">
        <v>8762</v>
      </c>
      <c r="G153" s="53">
        <f t="shared" si="6"/>
        <v>175231.24</v>
      </c>
      <c r="H153" s="54"/>
      <c r="I153" s="54" t="s">
        <v>275</v>
      </c>
      <c r="J153" s="54" t="s">
        <v>276</v>
      </c>
      <c r="K153" s="74">
        <v>40877</v>
      </c>
      <c r="L153" s="55"/>
      <c r="M153" s="55">
        <f t="shared" si="7"/>
        <v>175231.24</v>
      </c>
      <c r="N153" s="74"/>
    </row>
    <row r="154" spans="1:14" ht="45" hidden="1" customHeight="1">
      <c r="A154" s="49" t="s">
        <v>349</v>
      </c>
      <c r="B154" s="49" t="s">
        <v>9</v>
      </c>
      <c r="C154" s="50">
        <v>505005</v>
      </c>
      <c r="D154" s="49" t="s">
        <v>38</v>
      </c>
      <c r="E154" s="53">
        <v>300000</v>
      </c>
      <c r="F154" s="52">
        <v>-174341</v>
      </c>
      <c r="G154" s="53">
        <f t="shared" si="6"/>
        <v>125659</v>
      </c>
      <c r="H154" s="54"/>
      <c r="I154" s="54"/>
      <c r="J154" s="54"/>
      <c r="K154" s="54"/>
      <c r="L154" s="55"/>
      <c r="M154" s="55">
        <f t="shared" si="7"/>
        <v>125659</v>
      </c>
      <c r="N154" s="54"/>
    </row>
    <row r="155" spans="1:14" ht="33" hidden="1" customHeight="1">
      <c r="A155" s="49" t="s">
        <v>349</v>
      </c>
      <c r="B155" s="49" t="s">
        <v>108</v>
      </c>
      <c r="C155" s="50">
        <v>535005</v>
      </c>
      <c r="D155" s="49" t="s">
        <v>114</v>
      </c>
      <c r="E155" s="53">
        <v>2800000</v>
      </c>
      <c r="F155" s="52">
        <v>-2800000</v>
      </c>
      <c r="G155" s="53">
        <f t="shared" si="6"/>
        <v>0</v>
      </c>
      <c r="H155" s="54"/>
      <c r="I155" s="54"/>
      <c r="J155" s="54"/>
      <c r="K155" s="54"/>
      <c r="L155" s="55"/>
      <c r="M155" s="55">
        <f t="shared" si="7"/>
        <v>0</v>
      </c>
      <c r="N155" s="55"/>
    </row>
    <row r="156" spans="1:14" ht="32.25" hidden="1" customHeight="1">
      <c r="A156" s="49" t="s">
        <v>349</v>
      </c>
      <c r="B156" s="49" t="s">
        <v>75</v>
      </c>
      <c r="C156" s="50">
        <v>535025</v>
      </c>
      <c r="D156" s="49" t="s">
        <v>26</v>
      </c>
      <c r="E156" s="53">
        <v>145000</v>
      </c>
      <c r="F156" s="52">
        <v>20923</v>
      </c>
      <c r="G156" s="53">
        <f t="shared" si="6"/>
        <v>165923</v>
      </c>
      <c r="H156" s="54"/>
      <c r="I156" s="54" t="s">
        <v>229</v>
      </c>
      <c r="J156" s="54" t="s">
        <v>282</v>
      </c>
      <c r="K156" s="61" t="s">
        <v>280</v>
      </c>
      <c r="L156" s="55"/>
      <c r="M156" s="55">
        <f t="shared" si="7"/>
        <v>165923</v>
      </c>
      <c r="N156" s="75"/>
    </row>
    <row r="157" spans="1:14" ht="36.75" hidden="1" customHeight="1">
      <c r="A157" s="49" t="s">
        <v>349</v>
      </c>
      <c r="B157" s="49" t="s">
        <v>75</v>
      </c>
      <c r="C157" s="50">
        <v>535025</v>
      </c>
      <c r="D157" s="49" t="s">
        <v>27</v>
      </c>
      <c r="E157" s="53">
        <v>3500000</v>
      </c>
      <c r="F157" s="52">
        <v>-3448826</v>
      </c>
      <c r="G157" s="53">
        <f t="shared" si="6"/>
        <v>51174</v>
      </c>
      <c r="H157" s="54"/>
      <c r="I157" s="54" t="s">
        <v>279</v>
      </c>
      <c r="J157" s="54" t="s">
        <v>281</v>
      </c>
      <c r="K157" s="54" t="s">
        <v>281</v>
      </c>
      <c r="L157" s="55"/>
      <c r="M157" s="55">
        <f t="shared" si="7"/>
        <v>51174</v>
      </c>
      <c r="N157" s="54"/>
    </row>
    <row r="158" spans="1:14" ht="32.25" hidden="1" customHeight="1">
      <c r="A158" s="49" t="s">
        <v>349</v>
      </c>
      <c r="B158" s="49" t="s">
        <v>109</v>
      </c>
      <c r="C158" s="50">
        <v>525025</v>
      </c>
      <c r="D158" s="49" t="s">
        <v>115</v>
      </c>
      <c r="E158" s="53">
        <v>1992904</v>
      </c>
      <c r="F158" s="52">
        <v>-19908</v>
      </c>
      <c r="G158" s="53">
        <f t="shared" si="6"/>
        <v>1972996</v>
      </c>
      <c r="H158" s="54"/>
      <c r="I158" s="54" t="s">
        <v>257</v>
      </c>
      <c r="J158" s="54" t="s">
        <v>258</v>
      </c>
      <c r="K158" s="61" t="s">
        <v>259</v>
      </c>
      <c r="L158" s="55"/>
      <c r="M158" s="55">
        <f t="shared" si="7"/>
        <v>1972996</v>
      </c>
      <c r="N158" s="61"/>
    </row>
    <row r="159" spans="1:14" ht="33" hidden="1" customHeight="1">
      <c r="A159" s="49" t="s">
        <v>349</v>
      </c>
      <c r="B159" s="49" t="s">
        <v>87</v>
      </c>
      <c r="C159" s="50">
        <v>515021</v>
      </c>
      <c r="D159" s="49" t="s">
        <v>39</v>
      </c>
      <c r="E159" s="53">
        <v>110220</v>
      </c>
      <c r="F159" s="52">
        <v>415030</v>
      </c>
      <c r="G159" s="53">
        <f t="shared" si="6"/>
        <v>525250</v>
      </c>
      <c r="H159" s="54"/>
      <c r="I159" s="54" t="s">
        <v>284</v>
      </c>
      <c r="J159" s="54" t="s">
        <v>284</v>
      </c>
      <c r="K159" s="54" t="s">
        <v>284</v>
      </c>
      <c r="L159" s="55"/>
      <c r="M159" s="55">
        <f t="shared" si="7"/>
        <v>525250</v>
      </c>
      <c r="N159" s="54"/>
    </row>
    <row r="160" spans="1:14" ht="48" hidden="1" customHeight="1">
      <c r="A160" s="49" t="s">
        <v>349</v>
      </c>
      <c r="B160" s="49" t="s">
        <v>11</v>
      </c>
      <c r="C160" s="50">
        <v>510005</v>
      </c>
      <c r="D160" s="49" t="s">
        <v>29</v>
      </c>
      <c r="E160" s="53">
        <v>757856</v>
      </c>
      <c r="F160" s="52">
        <v>150732</v>
      </c>
      <c r="G160" s="53">
        <f t="shared" si="6"/>
        <v>908588</v>
      </c>
      <c r="H160" s="54"/>
      <c r="I160" s="54" t="s">
        <v>260</v>
      </c>
      <c r="J160" s="54" t="s">
        <v>261</v>
      </c>
      <c r="K160" s="54" t="s">
        <v>290</v>
      </c>
      <c r="L160" s="55"/>
      <c r="M160" s="55">
        <f t="shared" si="7"/>
        <v>908588</v>
      </c>
      <c r="N160" s="54"/>
    </row>
    <row r="161" spans="1:14" ht="12" hidden="1" customHeight="1">
      <c r="A161" s="49" t="s">
        <v>382</v>
      </c>
      <c r="B161" s="49" t="s">
        <v>12</v>
      </c>
      <c r="C161" s="50">
        <v>635005</v>
      </c>
      <c r="D161" s="49" t="s">
        <v>116</v>
      </c>
      <c r="E161" s="53">
        <v>1000000</v>
      </c>
      <c r="F161" s="52">
        <v>797478</v>
      </c>
      <c r="G161" s="53">
        <f t="shared" si="6"/>
        <v>1797478</v>
      </c>
      <c r="H161" s="54"/>
      <c r="I161" s="54"/>
      <c r="J161" s="54"/>
      <c r="K161" s="54"/>
      <c r="L161" s="55"/>
      <c r="M161" s="55">
        <f t="shared" si="7"/>
        <v>1797478</v>
      </c>
      <c r="N161" s="54"/>
    </row>
    <row r="162" spans="1:14" ht="48" hidden="1" customHeight="1">
      <c r="A162" s="49" t="s">
        <v>382</v>
      </c>
      <c r="B162" s="49" t="s">
        <v>12</v>
      </c>
      <c r="C162" s="50">
        <v>635005</v>
      </c>
      <c r="D162" s="49" t="s">
        <v>117</v>
      </c>
      <c r="E162" s="53">
        <v>3500000</v>
      </c>
      <c r="F162" s="52">
        <v>130503</v>
      </c>
      <c r="G162" s="53">
        <f t="shared" si="6"/>
        <v>3630503</v>
      </c>
      <c r="H162" s="54"/>
      <c r="I162" s="54" t="s">
        <v>253</v>
      </c>
      <c r="J162" s="54" t="s">
        <v>250</v>
      </c>
      <c r="K162" s="54" t="s">
        <v>291</v>
      </c>
      <c r="L162" s="55"/>
      <c r="M162" s="55">
        <f t="shared" si="7"/>
        <v>3630503</v>
      </c>
      <c r="N162" s="54"/>
    </row>
    <row r="163" spans="1:14" ht="36" hidden="1" customHeight="1">
      <c r="A163" s="49" t="s">
        <v>382</v>
      </c>
      <c r="B163" s="49" t="s">
        <v>12</v>
      </c>
      <c r="C163" s="50">
        <v>635005</v>
      </c>
      <c r="D163" s="49" t="s">
        <v>118</v>
      </c>
      <c r="E163" s="53">
        <v>2992741</v>
      </c>
      <c r="F163" s="52">
        <v>-199740</v>
      </c>
      <c r="G163" s="53">
        <f t="shared" si="6"/>
        <v>2793001</v>
      </c>
      <c r="H163" s="54"/>
      <c r="I163" s="54" t="s">
        <v>251</v>
      </c>
      <c r="J163" s="54" t="s">
        <v>252</v>
      </c>
      <c r="K163" s="54" t="s">
        <v>292</v>
      </c>
      <c r="L163" s="55"/>
      <c r="M163" s="55">
        <f t="shared" si="7"/>
        <v>2793001</v>
      </c>
      <c r="N163" s="54"/>
    </row>
    <row r="164" spans="1:14" ht="12" hidden="1" customHeight="1">
      <c r="A164" s="49" t="s">
        <v>382</v>
      </c>
      <c r="B164" s="49" t="s">
        <v>12</v>
      </c>
      <c r="C164" s="50">
        <v>635005</v>
      </c>
      <c r="D164" s="49" t="s">
        <v>119</v>
      </c>
      <c r="E164" s="53">
        <v>1449188</v>
      </c>
      <c r="F164" s="52">
        <v>-1202733</v>
      </c>
      <c r="G164" s="53">
        <f t="shared" si="6"/>
        <v>246455</v>
      </c>
      <c r="H164" s="54"/>
      <c r="I164" s="54"/>
      <c r="J164" s="54"/>
      <c r="K164" s="54"/>
      <c r="L164" s="55"/>
      <c r="M164" s="55">
        <f t="shared" si="7"/>
        <v>246455</v>
      </c>
      <c r="N164" s="54"/>
    </row>
    <row r="165" spans="1:14" s="72" customFormat="1" ht="48" hidden="1" customHeight="1">
      <c r="A165" s="49" t="s">
        <v>382</v>
      </c>
      <c r="B165" s="68" t="s">
        <v>13</v>
      </c>
      <c r="C165" s="69">
        <v>635010</v>
      </c>
      <c r="D165" s="68" t="s">
        <v>32</v>
      </c>
      <c r="E165" s="70">
        <v>1320000</v>
      </c>
      <c r="F165" s="76">
        <v>-360105</v>
      </c>
      <c r="G165" s="70">
        <f t="shared" si="6"/>
        <v>959895</v>
      </c>
      <c r="H165" s="64"/>
      <c r="I165" s="64" t="s">
        <v>307</v>
      </c>
      <c r="J165" s="64" t="s">
        <v>308</v>
      </c>
      <c r="K165" s="64" t="s">
        <v>215</v>
      </c>
      <c r="L165" s="71"/>
      <c r="M165" s="55">
        <f t="shared" si="7"/>
        <v>959895</v>
      </c>
      <c r="N165" s="54"/>
    </row>
    <row r="166" spans="1:14" ht="39.75" customHeight="1">
      <c r="A166" s="49" t="s">
        <v>382</v>
      </c>
      <c r="B166" s="49" t="s">
        <v>72</v>
      </c>
      <c r="C166" s="50">
        <v>620005</v>
      </c>
      <c r="D166" s="49" t="s">
        <v>120</v>
      </c>
      <c r="E166" s="53">
        <v>494490.5</v>
      </c>
      <c r="F166" s="52"/>
      <c r="G166" s="53">
        <f t="shared" si="6"/>
        <v>494490.5</v>
      </c>
      <c r="H166" s="54"/>
      <c r="I166" s="54"/>
      <c r="J166" s="54"/>
      <c r="K166" s="54"/>
      <c r="L166" s="55">
        <v>-163891</v>
      </c>
      <c r="M166" s="55">
        <f t="shared" si="7"/>
        <v>330599.5</v>
      </c>
      <c r="N166" s="54" t="s">
        <v>385</v>
      </c>
    </row>
    <row r="167" spans="1:14" ht="36" hidden="1" customHeight="1">
      <c r="A167" s="49" t="s">
        <v>382</v>
      </c>
      <c r="B167" s="49" t="s">
        <v>72</v>
      </c>
      <c r="C167" s="50">
        <v>620005</v>
      </c>
      <c r="D167" s="49" t="s">
        <v>121</v>
      </c>
      <c r="E167" s="53">
        <v>1100000</v>
      </c>
      <c r="F167" s="52">
        <v>714607</v>
      </c>
      <c r="G167" s="53">
        <f t="shared" si="6"/>
        <v>1814607</v>
      </c>
      <c r="H167" s="54"/>
      <c r="I167" s="54" t="s">
        <v>213</v>
      </c>
      <c r="J167" s="54" t="s">
        <v>214</v>
      </c>
      <c r="K167" s="54" t="s">
        <v>215</v>
      </c>
      <c r="L167" s="55"/>
      <c r="M167" s="55">
        <f t="shared" si="7"/>
        <v>1814607</v>
      </c>
      <c r="N167" s="54"/>
    </row>
    <row r="168" spans="1:14" ht="33" hidden="1" customHeight="1">
      <c r="A168" s="49" t="s">
        <v>382</v>
      </c>
      <c r="B168" s="49" t="s">
        <v>72</v>
      </c>
      <c r="C168" s="50">
        <v>620005</v>
      </c>
      <c r="D168" s="49" t="s">
        <v>122</v>
      </c>
      <c r="E168" s="53">
        <v>600000</v>
      </c>
      <c r="F168" s="52">
        <v>-256092</v>
      </c>
      <c r="G168" s="53">
        <f t="shared" si="6"/>
        <v>343908</v>
      </c>
      <c r="H168" s="54"/>
      <c r="I168" s="54" t="s">
        <v>216</v>
      </c>
      <c r="J168" s="54" t="s">
        <v>217</v>
      </c>
      <c r="K168" s="54" t="s">
        <v>215</v>
      </c>
      <c r="L168" s="55"/>
      <c r="M168" s="55">
        <f t="shared" si="7"/>
        <v>343908</v>
      </c>
      <c r="N168" s="54"/>
    </row>
    <row r="169" spans="1:14" ht="48" hidden="1" customHeight="1">
      <c r="A169" s="49" t="s">
        <v>382</v>
      </c>
      <c r="B169" s="49" t="s">
        <v>72</v>
      </c>
      <c r="C169" s="50">
        <v>620005</v>
      </c>
      <c r="D169" s="49" t="s">
        <v>31</v>
      </c>
      <c r="E169" s="53">
        <v>600000</v>
      </c>
      <c r="F169" s="52">
        <v>-13554</v>
      </c>
      <c r="G169" s="53">
        <f t="shared" si="6"/>
        <v>586446</v>
      </c>
      <c r="H169" s="54"/>
      <c r="I169" s="54" t="s">
        <v>216</v>
      </c>
      <c r="J169" s="54" t="s">
        <v>218</v>
      </c>
      <c r="K169" s="54" t="s">
        <v>215</v>
      </c>
      <c r="L169" s="55"/>
      <c r="M169" s="55">
        <f t="shared" si="7"/>
        <v>586446</v>
      </c>
      <c r="N169" s="54"/>
    </row>
    <row r="170" spans="1:14" ht="37.5" hidden="1" customHeight="1">
      <c r="A170" s="49" t="s">
        <v>382</v>
      </c>
      <c r="B170" s="49" t="s">
        <v>72</v>
      </c>
      <c r="C170" s="50">
        <v>620005</v>
      </c>
      <c r="D170" s="49" t="s">
        <v>30</v>
      </c>
      <c r="E170" s="53">
        <v>1900000</v>
      </c>
      <c r="F170" s="52">
        <v>202612</v>
      </c>
      <c r="G170" s="53">
        <f t="shared" si="6"/>
        <v>2102612</v>
      </c>
      <c r="H170" s="54"/>
      <c r="I170" s="54" t="s">
        <v>219</v>
      </c>
      <c r="J170" s="54" t="s">
        <v>220</v>
      </c>
      <c r="K170" s="54" t="s">
        <v>212</v>
      </c>
      <c r="L170" s="55"/>
      <c r="M170" s="55">
        <f t="shared" si="7"/>
        <v>2102612</v>
      </c>
      <c r="N170" s="54"/>
    </row>
    <row r="171" spans="1:14" ht="18" hidden="1" customHeight="1">
      <c r="A171" s="49" t="s">
        <v>349</v>
      </c>
      <c r="B171" s="49" t="s">
        <v>14</v>
      </c>
      <c r="C171" s="50">
        <v>750005</v>
      </c>
      <c r="D171" s="49" t="s">
        <v>40</v>
      </c>
      <c r="E171" s="53">
        <v>58000</v>
      </c>
      <c r="F171" s="52">
        <v>-58000</v>
      </c>
      <c r="G171" s="53">
        <f t="shared" si="6"/>
        <v>0</v>
      </c>
      <c r="H171" s="54"/>
      <c r="I171" s="64" t="s">
        <v>224</v>
      </c>
      <c r="J171" s="54" t="s">
        <v>224</v>
      </c>
      <c r="K171" s="54" t="s">
        <v>224</v>
      </c>
      <c r="L171" s="55"/>
      <c r="M171" s="55">
        <f t="shared" si="7"/>
        <v>0</v>
      </c>
      <c r="N171" s="54"/>
    </row>
    <row r="172" spans="1:14" ht="24" hidden="1" customHeight="1">
      <c r="A172" s="49" t="s">
        <v>349</v>
      </c>
      <c r="B172" s="49" t="s">
        <v>41</v>
      </c>
      <c r="C172" s="50">
        <v>755025</v>
      </c>
      <c r="D172" s="49" t="s">
        <v>42</v>
      </c>
      <c r="E172" s="53">
        <v>160000</v>
      </c>
      <c r="F172" s="52">
        <v>154956</v>
      </c>
      <c r="G172" s="53">
        <f t="shared" si="6"/>
        <v>314956</v>
      </c>
      <c r="H172" s="54"/>
      <c r="I172" s="54" t="s">
        <v>241</v>
      </c>
      <c r="J172" s="54" t="s">
        <v>242</v>
      </c>
      <c r="K172" s="61" t="s">
        <v>254</v>
      </c>
      <c r="L172" s="55"/>
      <c r="M172" s="55">
        <f t="shared" si="7"/>
        <v>314956</v>
      </c>
      <c r="N172" s="54"/>
    </row>
    <row r="173" spans="1:14" ht="60" hidden="1" customHeight="1">
      <c r="A173" s="49" t="s">
        <v>349</v>
      </c>
      <c r="B173" s="49" t="s">
        <v>16</v>
      </c>
      <c r="C173" s="50">
        <v>765010</v>
      </c>
      <c r="D173" s="49" t="s">
        <v>43</v>
      </c>
      <c r="E173" s="53">
        <v>2350877</v>
      </c>
      <c r="F173" s="52">
        <v>149123</v>
      </c>
      <c r="G173" s="53">
        <f t="shared" si="6"/>
        <v>2500000</v>
      </c>
      <c r="H173" s="54"/>
      <c r="I173" s="64" t="s">
        <v>309</v>
      </c>
      <c r="J173" s="64" t="s">
        <v>243</v>
      </c>
      <c r="K173" s="65" t="s">
        <v>223</v>
      </c>
      <c r="L173" s="55"/>
      <c r="M173" s="55">
        <f t="shared" si="7"/>
        <v>2500000</v>
      </c>
      <c r="N173" s="54"/>
    </row>
    <row r="174" spans="1:14" ht="48" hidden="1" customHeight="1">
      <c r="A174" s="49" t="s">
        <v>349</v>
      </c>
      <c r="B174" s="49" t="s">
        <v>16</v>
      </c>
      <c r="C174" s="50">
        <v>765010</v>
      </c>
      <c r="D174" s="49" t="s">
        <v>44</v>
      </c>
      <c r="E174" s="53">
        <v>275821</v>
      </c>
      <c r="F174" s="52">
        <v>-203783</v>
      </c>
      <c r="G174" s="53">
        <f t="shared" si="6"/>
        <v>72038</v>
      </c>
      <c r="H174" s="54"/>
      <c r="I174" s="64" t="s">
        <v>244</v>
      </c>
      <c r="J174" s="64" t="s">
        <v>310</v>
      </c>
      <c r="K174" s="65" t="s">
        <v>223</v>
      </c>
      <c r="L174" s="55"/>
      <c r="M174" s="55">
        <f t="shared" si="7"/>
        <v>72038</v>
      </c>
      <c r="N174" s="54"/>
    </row>
    <row r="175" spans="1:14" ht="72" hidden="1" customHeight="1">
      <c r="A175" s="49" t="s">
        <v>349</v>
      </c>
      <c r="B175" s="49" t="s">
        <v>17</v>
      </c>
      <c r="C175" s="50">
        <v>765025</v>
      </c>
      <c r="D175" s="49" t="s">
        <v>123</v>
      </c>
      <c r="E175" s="53">
        <v>920501</v>
      </c>
      <c r="F175" s="52">
        <v>-197247</v>
      </c>
      <c r="G175" s="53">
        <f t="shared" si="6"/>
        <v>723254</v>
      </c>
      <c r="H175" s="54"/>
      <c r="I175" s="64" t="s">
        <v>245</v>
      </c>
      <c r="J175" s="64" t="s">
        <v>246</v>
      </c>
      <c r="K175" s="65" t="s">
        <v>223</v>
      </c>
      <c r="L175" s="55"/>
      <c r="M175" s="55">
        <f t="shared" si="7"/>
        <v>723254</v>
      </c>
      <c r="N175" s="54"/>
    </row>
    <row r="176" spans="1:14" ht="84" hidden="1" customHeight="1">
      <c r="A176" s="49" t="s">
        <v>349</v>
      </c>
      <c r="B176" s="49" t="s">
        <v>17</v>
      </c>
      <c r="C176" s="50">
        <v>765025</v>
      </c>
      <c r="D176" s="49" t="s">
        <v>124</v>
      </c>
      <c r="E176" s="53">
        <v>606481</v>
      </c>
      <c r="F176" s="52"/>
      <c r="G176" s="53">
        <f t="shared" si="6"/>
        <v>606481</v>
      </c>
      <c r="H176" s="54"/>
      <c r="I176" s="64" t="s">
        <v>313</v>
      </c>
      <c r="J176" s="64" t="s">
        <v>311</v>
      </c>
      <c r="K176" s="65" t="s">
        <v>223</v>
      </c>
      <c r="L176" s="55"/>
      <c r="M176" s="55">
        <f t="shared" si="7"/>
        <v>606481</v>
      </c>
      <c r="N176" s="54"/>
    </row>
    <row r="177" spans="1:14" ht="24" hidden="1" customHeight="1">
      <c r="A177" s="49" t="s">
        <v>349</v>
      </c>
      <c r="B177" s="49" t="s">
        <v>18</v>
      </c>
      <c r="C177" s="50">
        <v>765030</v>
      </c>
      <c r="D177" s="49" t="s">
        <v>474</v>
      </c>
      <c r="E177" s="53">
        <v>348765</v>
      </c>
      <c r="F177" s="52">
        <v>-348765</v>
      </c>
      <c r="G177" s="53">
        <f t="shared" si="6"/>
        <v>0</v>
      </c>
      <c r="H177" s="54"/>
      <c r="I177" s="64" t="s">
        <v>312</v>
      </c>
      <c r="J177" s="64" t="s">
        <v>314</v>
      </c>
      <c r="K177" s="65" t="s">
        <v>223</v>
      </c>
      <c r="L177" s="55"/>
      <c r="M177" s="55">
        <f t="shared" si="7"/>
        <v>0</v>
      </c>
      <c r="N177" s="54"/>
    </row>
    <row r="178" spans="1:14" ht="18" hidden="1" customHeight="1">
      <c r="A178" s="49" t="s">
        <v>349</v>
      </c>
      <c r="B178" s="49" t="s">
        <v>92</v>
      </c>
      <c r="C178" s="50">
        <v>770030</v>
      </c>
      <c r="D178" s="49" t="s">
        <v>49</v>
      </c>
      <c r="E178" s="53">
        <v>210479</v>
      </c>
      <c r="F178" s="52">
        <v>-210479</v>
      </c>
      <c r="G178" s="53">
        <f t="shared" si="6"/>
        <v>0</v>
      </c>
      <c r="H178" s="54"/>
      <c r="I178" s="64" t="s">
        <v>224</v>
      </c>
      <c r="J178" s="54" t="s">
        <v>224</v>
      </c>
      <c r="K178" s="54" t="s">
        <v>224</v>
      </c>
      <c r="L178" s="55"/>
      <c r="M178" s="55">
        <f t="shared" si="7"/>
        <v>0</v>
      </c>
      <c r="N178" s="54"/>
    </row>
    <row r="179" spans="1:14" ht="24" hidden="1" customHeight="1">
      <c r="A179" s="49" t="s">
        <v>349</v>
      </c>
      <c r="B179" s="49" t="s">
        <v>20</v>
      </c>
      <c r="C179" s="50">
        <v>710040</v>
      </c>
      <c r="D179" s="49" t="s">
        <v>36</v>
      </c>
      <c r="E179" s="53">
        <v>412163.49</v>
      </c>
      <c r="F179" s="52">
        <v>-311895</v>
      </c>
      <c r="G179" s="53">
        <f t="shared" si="6"/>
        <v>100268.48999999999</v>
      </c>
      <c r="H179" s="54"/>
      <c r="I179" s="54" t="s">
        <v>273</v>
      </c>
      <c r="J179" s="54"/>
      <c r="K179" s="54"/>
      <c r="L179" s="55"/>
      <c r="M179" s="55">
        <f t="shared" si="7"/>
        <v>100268.48999999999</v>
      </c>
      <c r="N179" s="54"/>
    </row>
    <row r="180" spans="1:14" ht="18.75" hidden="1" customHeight="1">
      <c r="A180" s="49" t="s">
        <v>349</v>
      </c>
      <c r="B180" s="49" t="s">
        <v>19</v>
      </c>
      <c r="C180" s="50">
        <v>710020</v>
      </c>
      <c r="D180" s="49" t="s">
        <v>125</v>
      </c>
      <c r="E180" s="53">
        <v>235495</v>
      </c>
      <c r="F180" s="52"/>
      <c r="G180" s="53">
        <f t="shared" si="6"/>
        <v>235495</v>
      </c>
      <c r="H180" s="54"/>
      <c r="I180" s="54"/>
      <c r="J180" s="54"/>
      <c r="K180" s="54"/>
      <c r="L180" s="55"/>
      <c r="M180" s="55">
        <f t="shared" si="7"/>
        <v>235495</v>
      </c>
      <c r="N180" s="54"/>
    </row>
    <row r="181" spans="1:14" ht="27" hidden="1" customHeight="1">
      <c r="A181" s="49" t="s">
        <v>349</v>
      </c>
      <c r="B181" s="49" t="s">
        <v>19</v>
      </c>
      <c r="C181" s="50">
        <v>710020</v>
      </c>
      <c r="D181" s="49" t="s">
        <v>126</v>
      </c>
      <c r="E181" s="53">
        <v>598124</v>
      </c>
      <c r="F181" s="52">
        <v>100000</v>
      </c>
      <c r="G181" s="53">
        <f t="shared" si="6"/>
        <v>698124</v>
      </c>
      <c r="H181" s="54"/>
      <c r="I181" s="54" t="s">
        <v>231</v>
      </c>
      <c r="J181" s="54" t="s">
        <v>274</v>
      </c>
      <c r="K181" s="54"/>
      <c r="L181" s="55"/>
      <c r="M181" s="55">
        <f t="shared" si="7"/>
        <v>698124</v>
      </c>
      <c r="N181" s="54"/>
    </row>
    <row r="182" spans="1:14" ht="24" hidden="1" customHeight="1">
      <c r="A182" s="49" t="s">
        <v>349</v>
      </c>
      <c r="B182" s="49" t="s">
        <v>21</v>
      </c>
      <c r="C182" s="50">
        <v>725015</v>
      </c>
      <c r="D182" s="49" t="s">
        <v>127</v>
      </c>
      <c r="E182" s="53">
        <v>180000</v>
      </c>
      <c r="F182" s="52">
        <v>-161399</v>
      </c>
      <c r="G182" s="53">
        <f t="shared" si="6"/>
        <v>18601</v>
      </c>
      <c r="H182" s="54"/>
      <c r="I182" s="54" t="s">
        <v>232</v>
      </c>
      <c r="J182" s="54" t="s">
        <v>233</v>
      </c>
      <c r="K182" s="61" t="s">
        <v>227</v>
      </c>
      <c r="L182" s="55"/>
      <c r="M182" s="55">
        <f t="shared" si="7"/>
        <v>18601</v>
      </c>
      <c r="N182" s="54"/>
    </row>
    <row r="183" spans="1:14" ht="12" hidden="1" customHeight="1">
      <c r="A183" s="49" t="s">
        <v>349</v>
      </c>
      <c r="B183" s="49" t="s">
        <v>110</v>
      </c>
      <c r="C183" s="50">
        <v>725010</v>
      </c>
      <c r="D183" s="49" t="s">
        <v>128</v>
      </c>
      <c r="E183" s="53">
        <v>11502141</v>
      </c>
      <c r="F183" s="52">
        <v>4456705</v>
      </c>
      <c r="G183" s="53">
        <f t="shared" si="6"/>
        <v>15958846</v>
      </c>
      <c r="H183" s="54"/>
      <c r="I183" s="54" t="s">
        <v>234</v>
      </c>
      <c r="J183" s="54" t="s">
        <v>235</v>
      </c>
      <c r="K183" s="61" t="s">
        <v>238</v>
      </c>
      <c r="L183" s="55"/>
      <c r="M183" s="55">
        <f t="shared" si="7"/>
        <v>15958846</v>
      </c>
      <c r="N183" s="54"/>
    </row>
    <row r="184" spans="1:14" ht="31.5" hidden="1" customHeight="1">
      <c r="A184" s="49" t="s">
        <v>349</v>
      </c>
      <c r="B184" s="49" t="s">
        <v>110</v>
      </c>
      <c r="C184" s="50">
        <v>725010</v>
      </c>
      <c r="D184" s="49" t="s">
        <v>129</v>
      </c>
      <c r="E184" s="53">
        <v>2874803</v>
      </c>
      <c r="F184" s="52">
        <v>-503399</v>
      </c>
      <c r="G184" s="53">
        <f t="shared" si="6"/>
        <v>2371404</v>
      </c>
      <c r="H184" s="54"/>
      <c r="I184" s="54" t="s">
        <v>236</v>
      </c>
      <c r="J184" s="54" t="s">
        <v>235</v>
      </c>
      <c r="K184" s="54" t="s">
        <v>237</v>
      </c>
      <c r="L184" s="55"/>
      <c r="M184" s="55">
        <f t="shared" si="7"/>
        <v>2371404</v>
      </c>
      <c r="N184" s="54"/>
    </row>
    <row r="185" spans="1:14" ht="12" hidden="1" customHeight="1">
      <c r="A185" s="49" t="s">
        <v>351</v>
      </c>
      <c r="B185" s="49" t="s">
        <v>169</v>
      </c>
      <c r="C185" s="50">
        <v>105005</v>
      </c>
      <c r="D185" s="49" t="s">
        <v>176</v>
      </c>
      <c r="E185" s="53">
        <v>0</v>
      </c>
      <c r="F185" s="52">
        <v>2060844.76</v>
      </c>
      <c r="G185" s="53">
        <f t="shared" si="6"/>
        <v>2060844.76</v>
      </c>
      <c r="H185" s="54"/>
      <c r="I185" s="54"/>
      <c r="J185" s="54"/>
      <c r="K185" s="54"/>
      <c r="L185" s="55"/>
      <c r="M185" s="55">
        <f t="shared" si="7"/>
        <v>2060844.76</v>
      </c>
      <c r="N185" s="54"/>
    </row>
    <row r="186" spans="1:14" ht="38.25" hidden="1" customHeight="1">
      <c r="A186" s="49" t="s">
        <v>349</v>
      </c>
      <c r="B186" s="49" t="s">
        <v>172</v>
      </c>
      <c r="C186" s="50">
        <v>530020</v>
      </c>
      <c r="D186" s="49" t="s">
        <v>177</v>
      </c>
      <c r="E186" s="53">
        <v>0</v>
      </c>
      <c r="F186" s="52">
        <v>5998398.75</v>
      </c>
      <c r="G186" s="53">
        <f t="shared" si="6"/>
        <v>5998398.75</v>
      </c>
      <c r="H186" s="54"/>
      <c r="I186" s="54" t="s">
        <v>266</v>
      </c>
      <c r="J186" s="54" t="s">
        <v>267</v>
      </c>
      <c r="K186" s="54" t="s">
        <v>268</v>
      </c>
      <c r="L186" s="55"/>
      <c r="M186" s="55">
        <f t="shared" si="7"/>
        <v>5998398.75</v>
      </c>
      <c r="N186" s="54"/>
    </row>
    <row r="187" spans="1:14" ht="32.25" hidden="1" customHeight="1">
      <c r="A187" s="49" t="s">
        <v>349</v>
      </c>
      <c r="B187" s="49" t="s">
        <v>172</v>
      </c>
      <c r="C187" s="50">
        <v>530020</v>
      </c>
      <c r="D187" s="49" t="s">
        <v>178</v>
      </c>
      <c r="E187" s="53">
        <v>0</v>
      </c>
      <c r="F187" s="52">
        <v>3000000</v>
      </c>
      <c r="G187" s="53">
        <f t="shared" si="6"/>
        <v>3000000</v>
      </c>
      <c r="H187" s="54"/>
      <c r="I187" s="54" t="s">
        <v>271</v>
      </c>
      <c r="J187" s="54" t="s">
        <v>269</v>
      </c>
      <c r="K187" s="54" t="s">
        <v>270</v>
      </c>
      <c r="L187" s="55"/>
      <c r="M187" s="55">
        <f t="shared" si="7"/>
        <v>3000000</v>
      </c>
      <c r="N187" s="54"/>
    </row>
    <row r="188" spans="1:14" ht="21" customHeight="1" thickBot="1">
      <c r="A188" s="49"/>
      <c r="B188" s="49"/>
      <c r="C188" s="50"/>
      <c r="D188" s="49"/>
      <c r="E188" s="62">
        <f>SUM(E149:E187)</f>
        <v>51666539.190000005</v>
      </c>
      <c r="F188" s="62">
        <f>SUM(F149:F187)</f>
        <v>7645887.5099999998</v>
      </c>
      <c r="G188" s="62">
        <f>SUM(G149:G187)</f>
        <v>59312426.699999996</v>
      </c>
      <c r="H188" s="54"/>
      <c r="I188" s="54"/>
      <c r="J188" s="54"/>
      <c r="K188" s="54"/>
      <c r="L188" s="62">
        <f>SUM(L149:L187)</f>
        <v>-4961085</v>
      </c>
      <c r="M188" s="62">
        <f>SUM(M149:M187)</f>
        <v>54351341.699999996</v>
      </c>
      <c r="N188" s="54"/>
    </row>
    <row r="189" spans="1:14" ht="12.75" customHeight="1" thickTop="1">
      <c r="A189" s="49"/>
      <c r="B189" s="49"/>
      <c r="C189" s="50"/>
      <c r="D189" s="49"/>
      <c r="E189" s="53"/>
      <c r="F189" s="53"/>
      <c r="G189" s="53"/>
      <c r="H189" s="54"/>
      <c r="I189" s="54"/>
      <c r="J189" s="54"/>
      <c r="K189" s="54"/>
      <c r="L189" s="55"/>
      <c r="M189" s="54"/>
      <c r="N189" s="54"/>
    </row>
    <row r="190" spans="1:14" ht="12.75" hidden="1" customHeight="1">
      <c r="A190" s="43" t="s">
        <v>341</v>
      </c>
      <c r="B190" s="49"/>
      <c r="C190" s="50"/>
      <c r="D190" s="49"/>
      <c r="E190" s="53"/>
      <c r="F190" s="53"/>
      <c r="G190" s="53"/>
      <c r="H190" s="54"/>
      <c r="I190" s="54"/>
      <c r="J190" s="54"/>
      <c r="K190" s="54"/>
      <c r="L190" s="55"/>
      <c r="M190" s="54"/>
      <c r="N190" s="54"/>
    </row>
    <row r="191" spans="1:14" ht="12.75" hidden="1" customHeight="1">
      <c r="A191" s="49" t="s">
        <v>382</v>
      </c>
      <c r="B191" s="49" t="s">
        <v>12</v>
      </c>
      <c r="C191" s="50">
        <v>635005</v>
      </c>
      <c r="D191" s="49" t="s">
        <v>285</v>
      </c>
      <c r="E191" s="53">
        <v>0</v>
      </c>
      <c r="F191" s="77">
        <v>375269.23</v>
      </c>
      <c r="G191" s="53">
        <f>+E191+F191</f>
        <v>375269.23</v>
      </c>
      <c r="H191" s="54" t="s">
        <v>55</v>
      </c>
      <c r="I191" s="54" t="s">
        <v>287</v>
      </c>
      <c r="J191" s="54" t="s">
        <v>288</v>
      </c>
      <c r="K191" s="54" t="s">
        <v>289</v>
      </c>
      <c r="L191" s="55"/>
      <c r="M191" s="55">
        <f>+G191+L191</f>
        <v>375269.23</v>
      </c>
      <c r="N191" s="54"/>
    </row>
    <row r="192" spans="1:14" ht="12.75" hidden="1" customHeight="1" thickBot="1">
      <c r="A192" s="49"/>
      <c r="B192" s="49"/>
      <c r="C192" s="50"/>
      <c r="D192" s="49"/>
      <c r="E192" s="62">
        <f>SUM(E191:E191)</f>
        <v>0</v>
      </c>
      <c r="F192" s="62">
        <f>SUM(F191:F191)</f>
        <v>375269.23</v>
      </c>
      <c r="G192" s="62">
        <f>SUM(G191:G191)</f>
        <v>375269.23</v>
      </c>
      <c r="H192" s="54"/>
      <c r="I192" s="54"/>
      <c r="J192" s="54"/>
      <c r="K192" s="54"/>
      <c r="L192" s="62">
        <f>SUM(L191:L191)</f>
        <v>0</v>
      </c>
      <c r="M192" s="62">
        <f>SUM(M191:M191)</f>
        <v>375269.23</v>
      </c>
      <c r="N192" s="54"/>
    </row>
    <row r="193" spans="1:14" ht="12.75" customHeight="1">
      <c r="A193" s="49"/>
      <c r="B193" s="49"/>
      <c r="C193" s="50"/>
      <c r="D193" s="49"/>
      <c r="E193" s="53"/>
      <c r="F193" s="53"/>
      <c r="G193" s="53"/>
      <c r="H193" s="54"/>
      <c r="I193" s="54"/>
      <c r="J193" s="54"/>
      <c r="K193" s="54"/>
      <c r="L193" s="55"/>
      <c r="M193" s="54"/>
      <c r="N193" s="54"/>
    </row>
    <row r="194" spans="1:14" ht="12.75" customHeight="1">
      <c r="A194" s="43" t="s">
        <v>342</v>
      </c>
      <c r="B194" s="49"/>
      <c r="C194" s="50"/>
      <c r="D194" s="49"/>
      <c r="E194" s="53"/>
      <c r="F194" s="53"/>
      <c r="G194" s="53"/>
      <c r="H194" s="54"/>
      <c r="I194" s="54"/>
      <c r="J194" s="54"/>
      <c r="K194" s="54"/>
      <c r="L194" s="55"/>
      <c r="M194" s="54"/>
      <c r="N194" s="54"/>
    </row>
    <row r="195" spans="1:14" ht="35.25" customHeight="1">
      <c r="A195" s="49" t="s">
        <v>382</v>
      </c>
      <c r="B195" s="49" t="s">
        <v>72</v>
      </c>
      <c r="C195" s="50">
        <v>620005</v>
      </c>
      <c r="D195" s="49" t="s">
        <v>130</v>
      </c>
      <c r="E195" s="53">
        <v>180000000</v>
      </c>
      <c r="F195" s="77"/>
      <c r="G195" s="53">
        <f>+E195+F195</f>
        <v>180000000</v>
      </c>
      <c r="H195" s="54" t="s">
        <v>55</v>
      </c>
      <c r="I195" s="54"/>
      <c r="J195" s="54"/>
      <c r="K195" s="54"/>
      <c r="L195" s="55">
        <v>-80000000</v>
      </c>
      <c r="M195" s="55">
        <f>+G195+L195</f>
        <v>100000000</v>
      </c>
      <c r="N195" s="54" t="s">
        <v>438</v>
      </c>
    </row>
    <row r="196" spans="1:14" ht="24.75" customHeight="1" thickBot="1">
      <c r="A196" s="49"/>
      <c r="B196" s="49"/>
      <c r="C196" s="50"/>
      <c r="D196" s="49"/>
      <c r="E196" s="62">
        <f>SUM(E195)</f>
        <v>180000000</v>
      </c>
      <c r="F196" s="62">
        <f>SUM(F195:F195)</f>
        <v>0</v>
      </c>
      <c r="G196" s="62">
        <f t="shared" ref="G196:M196" si="8">SUM(G195)</f>
        <v>180000000</v>
      </c>
      <c r="H196" s="62">
        <f t="shared" si="8"/>
        <v>0</v>
      </c>
      <c r="I196" s="62">
        <f t="shared" si="8"/>
        <v>0</v>
      </c>
      <c r="J196" s="62">
        <f t="shared" si="8"/>
        <v>0</v>
      </c>
      <c r="K196" s="62">
        <f t="shared" si="8"/>
        <v>0</v>
      </c>
      <c r="L196" s="62">
        <f t="shared" si="8"/>
        <v>-80000000</v>
      </c>
      <c r="M196" s="62">
        <f t="shared" si="8"/>
        <v>100000000</v>
      </c>
      <c r="N196" s="54"/>
    </row>
    <row r="197" spans="1:14" ht="12.75" customHeight="1" thickTop="1">
      <c r="A197" s="49"/>
      <c r="B197" s="49"/>
      <c r="C197" s="50"/>
      <c r="D197" s="49"/>
      <c r="E197" s="53"/>
      <c r="F197" s="53"/>
      <c r="G197" s="53"/>
      <c r="H197" s="54"/>
      <c r="I197" s="54"/>
      <c r="J197" s="54"/>
      <c r="K197" s="54"/>
      <c r="L197" s="55"/>
      <c r="M197" s="54"/>
      <c r="N197" s="54"/>
    </row>
    <row r="198" spans="1:14" ht="12.75" customHeight="1">
      <c r="A198" s="43" t="s">
        <v>479</v>
      </c>
      <c r="B198" s="49"/>
      <c r="C198" s="50"/>
      <c r="D198" s="49"/>
      <c r="E198" s="53"/>
      <c r="F198" s="53"/>
      <c r="G198" s="53"/>
      <c r="H198" s="54"/>
      <c r="I198" s="54"/>
      <c r="J198" s="54"/>
      <c r="K198" s="54"/>
      <c r="L198" s="55"/>
      <c r="M198" s="54"/>
      <c r="N198" s="54"/>
    </row>
    <row r="199" spans="1:14" ht="12.75" customHeight="1">
      <c r="A199" s="49" t="s">
        <v>382</v>
      </c>
      <c r="B199" s="49" t="s">
        <v>72</v>
      </c>
      <c r="C199" s="50">
        <v>620005</v>
      </c>
      <c r="D199" s="49" t="s">
        <v>478</v>
      </c>
      <c r="E199" s="53">
        <v>0</v>
      </c>
      <c r="F199" s="77"/>
      <c r="G199" s="53">
        <f>+E199+F199</f>
        <v>0</v>
      </c>
      <c r="H199" s="54"/>
      <c r="I199" s="54"/>
      <c r="J199" s="54"/>
      <c r="K199" s="54"/>
      <c r="L199" s="55">
        <v>0</v>
      </c>
      <c r="M199" s="55">
        <f>+G199+L199</f>
        <v>0</v>
      </c>
      <c r="N199" s="54"/>
    </row>
    <row r="200" spans="1:14" ht="21" customHeight="1" thickBot="1">
      <c r="A200" s="49"/>
      <c r="B200" s="49"/>
      <c r="C200" s="50"/>
      <c r="D200" s="49"/>
      <c r="E200" s="62">
        <f>SUM(E199)</f>
        <v>0</v>
      </c>
      <c r="F200" s="62">
        <f>SUM(F198:F198)</f>
        <v>0</v>
      </c>
      <c r="G200" s="62">
        <f t="shared" ref="G200:M200" si="9">SUM(G199)</f>
        <v>0</v>
      </c>
      <c r="H200" s="62">
        <f t="shared" si="9"/>
        <v>0</v>
      </c>
      <c r="I200" s="62">
        <f t="shared" si="9"/>
        <v>0</v>
      </c>
      <c r="J200" s="62">
        <f t="shared" si="9"/>
        <v>0</v>
      </c>
      <c r="K200" s="62">
        <f t="shared" si="9"/>
        <v>0</v>
      </c>
      <c r="L200" s="62">
        <f t="shared" si="9"/>
        <v>0</v>
      </c>
      <c r="M200" s="62">
        <f t="shared" si="9"/>
        <v>0</v>
      </c>
      <c r="N200" s="54"/>
    </row>
    <row r="201" spans="1:14" ht="12.75" customHeight="1" thickTop="1">
      <c r="A201" s="49"/>
      <c r="B201" s="49"/>
      <c r="C201" s="50"/>
      <c r="D201" s="49"/>
      <c r="E201" s="53"/>
      <c r="F201" s="53"/>
      <c r="G201" s="53"/>
      <c r="H201" s="54"/>
      <c r="I201" s="54"/>
      <c r="J201" s="54"/>
      <c r="K201" s="54"/>
      <c r="L201" s="55"/>
      <c r="M201" s="54"/>
      <c r="N201" s="54"/>
    </row>
    <row r="202" spans="1:14" ht="12.75" customHeight="1">
      <c r="A202" s="43" t="s">
        <v>480</v>
      </c>
      <c r="B202" s="49"/>
      <c r="C202" s="50"/>
      <c r="D202" s="49"/>
      <c r="E202" s="55"/>
      <c r="F202" s="55"/>
      <c r="G202" s="55"/>
      <c r="H202" s="54"/>
      <c r="I202" s="54"/>
      <c r="J202" s="54"/>
      <c r="K202" s="54"/>
      <c r="L202" s="55"/>
      <c r="M202" s="54"/>
      <c r="N202" s="54"/>
    </row>
    <row r="203" spans="1:14" ht="20.25" customHeight="1">
      <c r="A203" s="49" t="s">
        <v>349</v>
      </c>
      <c r="B203" s="49" t="s">
        <v>78</v>
      </c>
      <c r="C203" s="50">
        <v>255005</v>
      </c>
      <c r="D203" s="49" t="s">
        <v>137</v>
      </c>
      <c r="E203" s="53">
        <v>11209000</v>
      </c>
      <c r="F203" s="52"/>
      <c r="G203" s="53">
        <f>+E203+F203</f>
        <v>11209000</v>
      </c>
      <c r="H203" s="54" t="s">
        <v>55</v>
      </c>
      <c r="I203" s="54"/>
      <c r="J203" s="54"/>
      <c r="K203" s="54"/>
      <c r="L203" s="55">
        <v>-11209000</v>
      </c>
      <c r="M203" s="55">
        <f t="shared" ref="M203:M269" si="10">+G203+L203</f>
        <v>0</v>
      </c>
      <c r="N203" s="64" t="s">
        <v>464</v>
      </c>
    </row>
    <row r="204" spans="1:14" ht="20.25" hidden="1" customHeight="1">
      <c r="A204" s="49" t="s">
        <v>349</v>
      </c>
      <c r="B204" s="49" t="s">
        <v>78</v>
      </c>
      <c r="C204" s="50">
        <v>255005</v>
      </c>
      <c r="D204" s="49" t="s">
        <v>138</v>
      </c>
      <c r="E204" s="53">
        <v>19055300</v>
      </c>
      <c r="F204" s="77"/>
      <c r="G204" s="53">
        <f t="shared" ref="G204:G253" si="11">+E204+F204</f>
        <v>19055300</v>
      </c>
      <c r="H204" s="54"/>
      <c r="I204" s="54"/>
      <c r="J204" s="54"/>
      <c r="K204" s="54"/>
      <c r="L204" s="55"/>
      <c r="M204" s="55">
        <f t="shared" si="10"/>
        <v>19055300</v>
      </c>
      <c r="N204" s="64" t="s">
        <v>469</v>
      </c>
    </row>
    <row r="205" spans="1:14" ht="28.5" customHeight="1">
      <c r="A205" s="49" t="s">
        <v>349</v>
      </c>
      <c r="B205" s="49" t="s">
        <v>78</v>
      </c>
      <c r="C205" s="50">
        <v>255005</v>
      </c>
      <c r="D205" s="49" t="s">
        <v>139</v>
      </c>
      <c r="E205" s="53">
        <v>5940770</v>
      </c>
      <c r="F205" s="77"/>
      <c r="G205" s="53">
        <f t="shared" si="11"/>
        <v>5940770</v>
      </c>
      <c r="H205" s="54"/>
      <c r="I205" s="54"/>
      <c r="J205" s="54"/>
      <c r="K205" s="54"/>
      <c r="L205" s="55">
        <v>8000000</v>
      </c>
      <c r="M205" s="55">
        <f t="shared" si="10"/>
        <v>13940770</v>
      </c>
      <c r="N205" s="64" t="s">
        <v>470</v>
      </c>
    </row>
    <row r="206" spans="1:14" ht="50.25" customHeight="1">
      <c r="A206" s="49" t="s">
        <v>349</v>
      </c>
      <c r="B206" s="49" t="s">
        <v>78</v>
      </c>
      <c r="C206" s="50">
        <v>255005</v>
      </c>
      <c r="D206" s="49" t="s">
        <v>140</v>
      </c>
      <c r="E206" s="53">
        <v>1748604</v>
      </c>
      <c r="F206" s="77"/>
      <c r="G206" s="53">
        <f t="shared" si="11"/>
        <v>1748604</v>
      </c>
      <c r="H206" s="54"/>
      <c r="I206" s="54"/>
      <c r="J206" s="54"/>
      <c r="K206" s="54"/>
      <c r="L206" s="55">
        <v>-1498604</v>
      </c>
      <c r="M206" s="55">
        <f t="shared" si="10"/>
        <v>250000</v>
      </c>
      <c r="N206" s="64" t="s">
        <v>465</v>
      </c>
    </row>
    <row r="207" spans="1:14" ht="41.4">
      <c r="A207" s="49" t="s">
        <v>349</v>
      </c>
      <c r="B207" s="49" t="s">
        <v>78</v>
      </c>
      <c r="C207" s="50">
        <v>255005</v>
      </c>
      <c r="D207" s="49" t="s">
        <v>141</v>
      </c>
      <c r="E207" s="53">
        <v>1793440</v>
      </c>
      <c r="F207" s="77"/>
      <c r="G207" s="53">
        <f t="shared" si="11"/>
        <v>1793440</v>
      </c>
      <c r="H207" s="54"/>
      <c r="I207" s="54"/>
      <c r="J207" s="54"/>
      <c r="K207" s="54"/>
      <c r="L207" s="55">
        <v>-1543440</v>
      </c>
      <c r="M207" s="55">
        <f t="shared" si="10"/>
        <v>250000</v>
      </c>
      <c r="N207" s="64" t="s">
        <v>465</v>
      </c>
    </row>
    <row r="208" spans="1:14" ht="41.4">
      <c r="A208" s="49" t="s">
        <v>349</v>
      </c>
      <c r="B208" s="49" t="s">
        <v>78</v>
      </c>
      <c r="C208" s="50">
        <v>255005</v>
      </c>
      <c r="D208" s="49" t="s">
        <v>142</v>
      </c>
      <c r="E208" s="53">
        <v>2241800</v>
      </c>
      <c r="F208" s="77"/>
      <c r="G208" s="53">
        <f t="shared" si="11"/>
        <v>2241800</v>
      </c>
      <c r="H208" s="54"/>
      <c r="I208" s="54"/>
      <c r="J208" s="54"/>
      <c r="K208" s="54"/>
      <c r="L208" s="55">
        <v>-1791800</v>
      </c>
      <c r="M208" s="55">
        <f t="shared" si="10"/>
        <v>450000</v>
      </c>
      <c r="N208" s="64" t="s">
        <v>465</v>
      </c>
    </row>
    <row r="209" spans="1:16" ht="41.4">
      <c r="A209" s="49" t="s">
        <v>349</v>
      </c>
      <c r="B209" s="49" t="s">
        <v>78</v>
      </c>
      <c r="C209" s="50">
        <v>255005</v>
      </c>
      <c r="D209" s="49" t="s">
        <v>143</v>
      </c>
      <c r="E209" s="53">
        <v>2353890</v>
      </c>
      <c r="F209" s="77"/>
      <c r="G209" s="53">
        <f t="shared" si="11"/>
        <v>2353890</v>
      </c>
      <c r="H209" s="54"/>
      <c r="I209" s="54"/>
      <c r="J209" s="54"/>
      <c r="K209" s="54"/>
      <c r="L209" s="55">
        <v>-2153890</v>
      </c>
      <c r="M209" s="55">
        <f t="shared" si="10"/>
        <v>200000</v>
      </c>
      <c r="N209" s="64" t="s">
        <v>466</v>
      </c>
    </row>
    <row r="210" spans="1:16" ht="41.4">
      <c r="A210" s="49" t="s">
        <v>349</v>
      </c>
      <c r="B210" s="49" t="s">
        <v>78</v>
      </c>
      <c r="C210" s="50">
        <v>255005</v>
      </c>
      <c r="D210" s="49" t="s">
        <v>144</v>
      </c>
      <c r="E210" s="53">
        <v>2241800</v>
      </c>
      <c r="F210" s="77"/>
      <c r="G210" s="53">
        <f t="shared" si="11"/>
        <v>2241800</v>
      </c>
      <c r="H210" s="54"/>
      <c r="I210" s="54"/>
      <c r="J210" s="54"/>
      <c r="K210" s="54"/>
      <c r="L210" s="55">
        <v>-1641800</v>
      </c>
      <c r="M210" s="55">
        <f t="shared" si="10"/>
        <v>600000</v>
      </c>
      <c r="N210" s="64" t="s">
        <v>466</v>
      </c>
    </row>
    <row r="211" spans="1:16" ht="41.4">
      <c r="A211" s="49" t="s">
        <v>349</v>
      </c>
      <c r="B211" s="49" t="s">
        <v>78</v>
      </c>
      <c r="C211" s="50">
        <v>255005</v>
      </c>
      <c r="D211" s="49" t="s">
        <v>145</v>
      </c>
      <c r="E211" s="53">
        <v>560450</v>
      </c>
      <c r="F211" s="77"/>
      <c r="G211" s="53">
        <f t="shared" si="11"/>
        <v>560450</v>
      </c>
      <c r="H211" s="54"/>
      <c r="I211" s="54"/>
      <c r="J211" s="54"/>
      <c r="K211" s="54"/>
      <c r="L211" s="55">
        <v>-510450</v>
      </c>
      <c r="M211" s="55">
        <f t="shared" si="10"/>
        <v>50000</v>
      </c>
      <c r="N211" s="64" t="s">
        <v>465</v>
      </c>
    </row>
    <row r="212" spans="1:16" ht="47.25" customHeight="1">
      <c r="A212" s="49" t="s">
        <v>349</v>
      </c>
      <c r="B212" s="49" t="s">
        <v>78</v>
      </c>
      <c r="C212" s="50">
        <v>255005</v>
      </c>
      <c r="D212" s="49" t="s">
        <v>146</v>
      </c>
      <c r="E212" s="53">
        <v>2398726</v>
      </c>
      <c r="F212" s="77"/>
      <c r="G212" s="53">
        <f t="shared" si="11"/>
        <v>2398726</v>
      </c>
      <c r="H212" s="54"/>
      <c r="I212" s="54"/>
      <c r="J212" s="54"/>
      <c r="K212" s="54"/>
      <c r="L212" s="55">
        <v>-1898726</v>
      </c>
      <c r="M212" s="55">
        <f t="shared" si="10"/>
        <v>500000</v>
      </c>
      <c r="N212" s="64" t="s">
        <v>466</v>
      </c>
    </row>
    <row r="213" spans="1:16" ht="41.4">
      <c r="A213" s="49" t="s">
        <v>349</v>
      </c>
      <c r="B213" s="49" t="s">
        <v>78</v>
      </c>
      <c r="C213" s="50">
        <v>255005</v>
      </c>
      <c r="D213" s="49" t="s">
        <v>147</v>
      </c>
      <c r="E213" s="53">
        <v>2241800</v>
      </c>
      <c r="F213" s="77"/>
      <c r="G213" s="53">
        <f t="shared" si="11"/>
        <v>2241800</v>
      </c>
      <c r="H213" s="54"/>
      <c r="I213" s="54"/>
      <c r="J213" s="54"/>
      <c r="K213" s="54"/>
      <c r="L213" s="55">
        <v>-1741800</v>
      </c>
      <c r="M213" s="55">
        <f t="shared" si="10"/>
        <v>500000</v>
      </c>
      <c r="N213" s="64" t="s">
        <v>466</v>
      </c>
    </row>
    <row r="214" spans="1:16" ht="41.4">
      <c r="A214" s="49" t="s">
        <v>349</v>
      </c>
      <c r="B214" s="49" t="s">
        <v>78</v>
      </c>
      <c r="C214" s="50">
        <v>255005</v>
      </c>
      <c r="D214" s="49" t="s">
        <v>148</v>
      </c>
      <c r="E214" s="53">
        <v>2241800</v>
      </c>
      <c r="F214" s="77"/>
      <c r="G214" s="53">
        <f t="shared" si="11"/>
        <v>2241800</v>
      </c>
      <c r="H214" s="54"/>
      <c r="I214" s="54"/>
      <c r="J214" s="54"/>
      <c r="K214" s="54"/>
      <c r="L214" s="55">
        <v>-2241800</v>
      </c>
      <c r="M214" s="55">
        <f t="shared" si="10"/>
        <v>0</v>
      </c>
      <c r="N214" s="64" t="s">
        <v>466</v>
      </c>
    </row>
    <row r="215" spans="1:16" ht="45.75" customHeight="1">
      <c r="A215" s="49" t="s">
        <v>349</v>
      </c>
      <c r="B215" s="49" t="s">
        <v>78</v>
      </c>
      <c r="C215" s="50">
        <v>255005</v>
      </c>
      <c r="D215" s="49" t="s">
        <v>149</v>
      </c>
      <c r="E215" s="53">
        <v>1681350</v>
      </c>
      <c r="F215" s="77"/>
      <c r="G215" s="53">
        <f t="shared" si="11"/>
        <v>1681350</v>
      </c>
      <c r="H215" s="54"/>
      <c r="I215" s="54"/>
      <c r="J215" s="54"/>
      <c r="K215" s="54"/>
      <c r="L215" s="55">
        <v>-1381350</v>
      </c>
      <c r="M215" s="55">
        <f t="shared" si="10"/>
        <v>300000</v>
      </c>
      <c r="N215" s="64" t="s">
        <v>465</v>
      </c>
    </row>
    <row r="216" spans="1:16" ht="49.5" customHeight="1">
      <c r="A216" s="49" t="s">
        <v>349</v>
      </c>
      <c r="B216" s="49" t="s">
        <v>78</v>
      </c>
      <c r="C216" s="50">
        <v>255005</v>
      </c>
      <c r="D216" s="49" t="s">
        <v>150</v>
      </c>
      <c r="E216" s="53">
        <v>1972784</v>
      </c>
      <c r="F216" s="77"/>
      <c r="G216" s="53">
        <f t="shared" si="11"/>
        <v>1972784</v>
      </c>
      <c r="H216" s="54"/>
      <c r="I216" s="54"/>
      <c r="J216" s="54"/>
      <c r="K216" s="54"/>
      <c r="L216" s="55">
        <v>-1772784</v>
      </c>
      <c r="M216" s="55">
        <f t="shared" si="10"/>
        <v>200000</v>
      </c>
      <c r="N216" s="64" t="s">
        <v>466</v>
      </c>
    </row>
    <row r="217" spans="1:16" ht="45.75" customHeight="1">
      <c r="A217" s="49" t="s">
        <v>349</v>
      </c>
      <c r="B217" s="49" t="s">
        <v>78</v>
      </c>
      <c r="C217" s="50">
        <v>255005</v>
      </c>
      <c r="D217" s="49" t="s">
        <v>151</v>
      </c>
      <c r="E217" s="53">
        <v>762212</v>
      </c>
      <c r="F217" s="77"/>
      <c r="G217" s="53">
        <f t="shared" si="11"/>
        <v>762212</v>
      </c>
      <c r="H217" s="54"/>
      <c r="I217" s="54"/>
      <c r="J217" s="54"/>
      <c r="K217" s="54"/>
      <c r="L217" s="55">
        <v>-662121</v>
      </c>
      <c r="M217" s="55">
        <f t="shared" si="10"/>
        <v>100091</v>
      </c>
      <c r="N217" s="64" t="s">
        <v>466</v>
      </c>
    </row>
    <row r="218" spans="1:16" ht="48" customHeight="1">
      <c r="A218" s="49" t="s">
        <v>349</v>
      </c>
      <c r="B218" s="49" t="s">
        <v>78</v>
      </c>
      <c r="C218" s="50">
        <v>255005</v>
      </c>
      <c r="D218" s="49" t="s">
        <v>152</v>
      </c>
      <c r="E218" s="53">
        <v>2040038</v>
      </c>
      <c r="F218" s="77"/>
      <c r="G218" s="53">
        <f t="shared" si="11"/>
        <v>2040038</v>
      </c>
      <c r="H218" s="54"/>
      <c r="I218" s="54"/>
      <c r="J218" s="54"/>
      <c r="K218" s="54"/>
      <c r="L218" s="55">
        <v>-1840038</v>
      </c>
      <c r="M218" s="55">
        <f t="shared" si="10"/>
        <v>200000</v>
      </c>
      <c r="N218" s="64" t="s">
        <v>466</v>
      </c>
    </row>
    <row r="219" spans="1:16" ht="48" customHeight="1">
      <c r="A219" s="49" t="s">
        <v>349</v>
      </c>
      <c r="B219" s="49" t="s">
        <v>78</v>
      </c>
      <c r="C219" s="50">
        <v>255005</v>
      </c>
      <c r="D219" s="49" t="s">
        <v>153</v>
      </c>
      <c r="E219" s="53">
        <v>1726186</v>
      </c>
      <c r="F219" s="77"/>
      <c r="G219" s="53">
        <f t="shared" si="11"/>
        <v>1726186</v>
      </c>
      <c r="H219" s="54"/>
      <c r="I219" s="54"/>
      <c r="J219" s="54"/>
      <c r="K219" s="54"/>
      <c r="L219" s="55">
        <v>-1426186</v>
      </c>
      <c r="M219" s="55">
        <f t="shared" si="10"/>
        <v>300000</v>
      </c>
      <c r="N219" s="64" t="s">
        <v>466</v>
      </c>
    </row>
    <row r="220" spans="1:16" ht="46.5" customHeight="1">
      <c r="A220" s="49" t="s">
        <v>349</v>
      </c>
      <c r="B220" s="49" t="s">
        <v>78</v>
      </c>
      <c r="C220" s="50">
        <v>255005</v>
      </c>
      <c r="D220" s="49" t="s">
        <v>154</v>
      </c>
      <c r="E220" s="53">
        <v>1681350</v>
      </c>
      <c r="F220" s="77"/>
      <c r="G220" s="53">
        <f t="shared" si="11"/>
        <v>1681350</v>
      </c>
      <c r="H220" s="54"/>
      <c r="I220" s="54"/>
      <c r="J220" s="54"/>
      <c r="K220" s="54"/>
      <c r="L220" s="55">
        <v>-1281350</v>
      </c>
      <c r="M220" s="55">
        <f t="shared" si="10"/>
        <v>400000</v>
      </c>
      <c r="N220" s="64" t="s">
        <v>466</v>
      </c>
    </row>
    <row r="221" spans="1:16" ht="54" customHeight="1">
      <c r="A221" s="49" t="s">
        <v>349</v>
      </c>
      <c r="B221" s="49" t="s">
        <v>78</v>
      </c>
      <c r="C221" s="50">
        <v>255005</v>
      </c>
      <c r="D221" s="49" t="s">
        <v>155</v>
      </c>
      <c r="E221" s="53">
        <v>1681350</v>
      </c>
      <c r="F221" s="77"/>
      <c r="G221" s="53">
        <f t="shared" si="11"/>
        <v>1681350</v>
      </c>
      <c r="H221" s="54"/>
      <c r="I221" s="54"/>
      <c r="J221" s="54"/>
      <c r="K221" s="54"/>
      <c r="L221" s="55">
        <v>-1281350</v>
      </c>
      <c r="M221" s="55">
        <f t="shared" si="10"/>
        <v>400000</v>
      </c>
      <c r="N221" s="64" t="s">
        <v>465</v>
      </c>
    </row>
    <row r="222" spans="1:16" ht="36.75" customHeight="1">
      <c r="A222" s="49" t="s">
        <v>349</v>
      </c>
      <c r="B222" s="49" t="s">
        <v>78</v>
      </c>
      <c r="C222" s="50">
        <v>255005</v>
      </c>
      <c r="D222" s="49" t="s">
        <v>156</v>
      </c>
      <c r="E222" s="53">
        <v>2241800</v>
      </c>
      <c r="F222" s="77"/>
      <c r="G222" s="53">
        <f t="shared" si="11"/>
        <v>2241800</v>
      </c>
      <c r="H222" s="54"/>
      <c r="I222" s="54"/>
      <c r="J222" s="54"/>
      <c r="K222" s="54"/>
      <c r="L222" s="55">
        <v>-1641800</v>
      </c>
      <c r="M222" s="55">
        <f t="shared" si="10"/>
        <v>600000</v>
      </c>
      <c r="N222" s="64" t="s">
        <v>465</v>
      </c>
    </row>
    <row r="223" spans="1:16" ht="36.75" customHeight="1">
      <c r="A223" s="49" t="s">
        <v>349</v>
      </c>
      <c r="B223" s="49" t="s">
        <v>421</v>
      </c>
      <c r="C223" s="50">
        <v>255005</v>
      </c>
      <c r="D223" s="49" t="s">
        <v>422</v>
      </c>
      <c r="E223" s="78">
        <v>0</v>
      </c>
      <c r="F223" s="78"/>
      <c r="G223" s="78">
        <v>0</v>
      </c>
      <c r="H223" s="54"/>
      <c r="I223" s="54"/>
      <c r="J223" s="54"/>
      <c r="K223" s="79"/>
      <c r="L223" s="80">
        <v>1360000</v>
      </c>
      <c r="M223" s="55">
        <f t="shared" si="10"/>
        <v>1360000</v>
      </c>
      <c r="N223" s="81" t="s">
        <v>423</v>
      </c>
      <c r="O223" s="82"/>
      <c r="P223" s="82"/>
    </row>
    <row r="224" spans="1:16" ht="35.25" customHeight="1">
      <c r="A224" s="49" t="s">
        <v>349</v>
      </c>
      <c r="B224" s="49" t="s">
        <v>78</v>
      </c>
      <c r="C224" s="50">
        <v>255005</v>
      </c>
      <c r="D224" s="49" t="s">
        <v>83</v>
      </c>
      <c r="E224" s="53">
        <v>0</v>
      </c>
      <c r="F224" s="52"/>
      <c r="G224" s="53">
        <f>+E224+F224</f>
        <v>0</v>
      </c>
      <c r="H224" s="54" t="s">
        <v>55</v>
      </c>
      <c r="I224" s="54"/>
      <c r="J224" s="54"/>
      <c r="K224" s="54"/>
      <c r="L224" s="55">
        <v>2500000</v>
      </c>
      <c r="M224" s="55">
        <f t="shared" si="10"/>
        <v>2500000</v>
      </c>
      <c r="N224" s="54" t="s">
        <v>427</v>
      </c>
    </row>
    <row r="225" spans="1:14" ht="12" hidden="1" customHeight="1">
      <c r="A225" s="49" t="s">
        <v>349</v>
      </c>
      <c r="B225" s="49" t="s">
        <v>109</v>
      </c>
      <c r="C225" s="50">
        <v>525025</v>
      </c>
      <c r="D225" s="49" t="s">
        <v>52</v>
      </c>
      <c r="E225" s="53">
        <v>42375700</v>
      </c>
      <c r="F225" s="77"/>
      <c r="G225" s="53">
        <f t="shared" si="11"/>
        <v>42375700</v>
      </c>
      <c r="H225" s="54"/>
      <c r="I225" s="54"/>
      <c r="J225" s="54"/>
      <c r="K225" s="54"/>
      <c r="L225" s="55"/>
      <c r="M225" s="55">
        <f t="shared" si="10"/>
        <v>42375700</v>
      </c>
      <c r="N225" s="54"/>
    </row>
    <row r="226" spans="1:14" ht="12" hidden="1" customHeight="1">
      <c r="A226" s="49" t="s">
        <v>349</v>
      </c>
      <c r="B226" s="49" t="s">
        <v>56</v>
      </c>
      <c r="C226" s="50">
        <v>525020</v>
      </c>
      <c r="D226" s="49" t="s">
        <v>64</v>
      </c>
      <c r="E226" s="53">
        <v>15000000</v>
      </c>
      <c r="F226" s="77"/>
      <c r="G226" s="53">
        <f t="shared" si="11"/>
        <v>15000000</v>
      </c>
      <c r="H226" s="54"/>
      <c r="I226" s="54"/>
      <c r="J226" s="54"/>
      <c r="K226" s="54"/>
      <c r="L226" s="55"/>
      <c r="M226" s="55">
        <f t="shared" si="10"/>
        <v>15000000</v>
      </c>
      <c r="N226" s="54"/>
    </row>
    <row r="227" spans="1:14" ht="12" hidden="1" customHeight="1">
      <c r="A227" s="49" t="s">
        <v>349</v>
      </c>
      <c r="B227" s="49" t="s">
        <v>56</v>
      </c>
      <c r="C227" s="50">
        <v>525020</v>
      </c>
      <c r="D227" s="49" t="s">
        <v>65</v>
      </c>
      <c r="E227" s="53">
        <v>5000000</v>
      </c>
      <c r="F227" s="77"/>
      <c r="G227" s="53">
        <f t="shared" si="11"/>
        <v>5000000</v>
      </c>
      <c r="H227" s="54"/>
      <c r="I227" s="54"/>
      <c r="J227" s="54"/>
      <c r="K227" s="54"/>
      <c r="L227" s="55"/>
      <c r="M227" s="55">
        <f t="shared" si="10"/>
        <v>5000000</v>
      </c>
      <c r="N227" s="54"/>
    </row>
    <row r="228" spans="1:14" ht="12" hidden="1" customHeight="1">
      <c r="A228" s="49" t="s">
        <v>349</v>
      </c>
      <c r="B228" s="49" t="s">
        <v>109</v>
      </c>
      <c r="C228" s="50">
        <v>525025</v>
      </c>
      <c r="D228" s="49" t="s">
        <v>66</v>
      </c>
      <c r="E228" s="53">
        <v>5000000</v>
      </c>
      <c r="F228" s="77"/>
      <c r="G228" s="53">
        <f t="shared" si="11"/>
        <v>5000000</v>
      </c>
      <c r="H228" s="54"/>
      <c r="I228" s="54"/>
      <c r="J228" s="54"/>
      <c r="K228" s="54"/>
      <c r="L228" s="55"/>
      <c r="M228" s="55">
        <f t="shared" si="10"/>
        <v>5000000</v>
      </c>
      <c r="N228" s="54"/>
    </row>
    <row r="229" spans="1:14" ht="41.25" customHeight="1">
      <c r="A229" s="49" t="s">
        <v>349</v>
      </c>
      <c r="B229" s="49" t="s">
        <v>10</v>
      </c>
      <c r="C229" s="50">
        <v>515010</v>
      </c>
      <c r="D229" s="49" t="s">
        <v>67</v>
      </c>
      <c r="E229" s="53">
        <v>8000000</v>
      </c>
      <c r="F229" s="77"/>
      <c r="G229" s="53">
        <f t="shared" si="11"/>
        <v>8000000</v>
      </c>
      <c r="H229" s="54"/>
      <c r="I229" s="54"/>
      <c r="J229" s="54"/>
      <c r="K229" s="54"/>
      <c r="L229" s="55">
        <v>-4000000</v>
      </c>
      <c r="M229" s="55">
        <f t="shared" si="10"/>
        <v>4000000</v>
      </c>
      <c r="N229" s="54" t="s">
        <v>445</v>
      </c>
    </row>
    <row r="230" spans="1:14" ht="36.75" customHeight="1">
      <c r="A230" s="49" t="s">
        <v>349</v>
      </c>
      <c r="B230" s="49" t="s">
        <v>10</v>
      </c>
      <c r="C230" s="50">
        <v>515010</v>
      </c>
      <c r="D230" s="49" t="s">
        <v>57</v>
      </c>
      <c r="E230" s="53">
        <v>50000000</v>
      </c>
      <c r="F230" s="77"/>
      <c r="G230" s="53">
        <f t="shared" si="11"/>
        <v>50000000</v>
      </c>
      <c r="H230" s="54"/>
      <c r="I230" s="54"/>
      <c r="J230" s="54"/>
      <c r="K230" s="54"/>
      <c r="L230" s="55">
        <f>+-3000000-8000000</f>
        <v>-11000000</v>
      </c>
      <c r="M230" s="55">
        <f t="shared" si="10"/>
        <v>39000000</v>
      </c>
      <c r="N230" s="54" t="s">
        <v>444</v>
      </c>
    </row>
    <row r="231" spans="1:14" ht="18" customHeight="1">
      <c r="A231" s="49" t="s">
        <v>349</v>
      </c>
      <c r="B231" s="49" t="s">
        <v>131</v>
      </c>
      <c r="C231" s="50">
        <v>515026</v>
      </c>
      <c r="D231" s="49" t="s">
        <v>58</v>
      </c>
      <c r="E231" s="53">
        <v>15000000</v>
      </c>
      <c r="F231" s="77"/>
      <c r="G231" s="53">
        <f t="shared" si="11"/>
        <v>15000000</v>
      </c>
      <c r="H231" s="54"/>
      <c r="I231" s="54"/>
      <c r="J231" s="54"/>
      <c r="K231" s="54"/>
      <c r="L231" s="55"/>
      <c r="M231" s="55">
        <f t="shared" si="10"/>
        <v>15000000</v>
      </c>
      <c r="N231" s="54"/>
    </row>
    <row r="232" spans="1:14" ht="12" customHeight="1">
      <c r="A232" s="49" t="s">
        <v>349</v>
      </c>
      <c r="B232" s="49" t="s">
        <v>132</v>
      </c>
      <c r="C232" s="50">
        <v>515027</v>
      </c>
      <c r="D232" s="49" t="s">
        <v>59</v>
      </c>
      <c r="E232" s="53">
        <v>25000000</v>
      </c>
      <c r="F232" s="77"/>
      <c r="G232" s="53">
        <f t="shared" si="11"/>
        <v>25000000</v>
      </c>
      <c r="H232" s="54"/>
      <c r="I232" s="54"/>
      <c r="J232" s="54"/>
      <c r="K232" s="54"/>
      <c r="L232" s="55">
        <v>-1500000</v>
      </c>
      <c r="M232" s="55">
        <f t="shared" si="10"/>
        <v>23500000</v>
      </c>
      <c r="N232" s="54"/>
    </row>
    <row r="233" spans="1:14" ht="12" hidden="1" customHeight="1">
      <c r="A233" s="49" t="s">
        <v>349</v>
      </c>
      <c r="B233" s="49" t="s">
        <v>70</v>
      </c>
      <c r="C233" s="50">
        <v>515028</v>
      </c>
      <c r="D233" s="49" t="s">
        <v>60</v>
      </c>
      <c r="E233" s="53">
        <v>15000000</v>
      </c>
      <c r="F233" s="77"/>
      <c r="G233" s="53">
        <f t="shared" si="11"/>
        <v>15000000</v>
      </c>
      <c r="H233" s="54"/>
      <c r="I233" s="54"/>
      <c r="J233" s="54"/>
      <c r="K233" s="54"/>
      <c r="L233" s="55"/>
      <c r="M233" s="55">
        <f t="shared" si="10"/>
        <v>15000000</v>
      </c>
      <c r="N233" s="54"/>
    </row>
    <row r="234" spans="1:14" ht="12" hidden="1" customHeight="1">
      <c r="A234" s="49" t="s">
        <v>349</v>
      </c>
      <c r="B234" s="49" t="s">
        <v>133</v>
      </c>
      <c r="C234" s="50">
        <v>515031</v>
      </c>
      <c r="D234" s="49" t="s">
        <v>61</v>
      </c>
      <c r="E234" s="53">
        <v>5000000</v>
      </c>
      <c r="F234" s="77"/>
      <c r="G234" s="53">
        <f t="shared" si="11"/>
        <v>5000000</v>
      </c>
      <c r="H234" s="54"/>
      <c r="I234" s="54"/>
      <c r="J234" s="54"/>
      <c r="K234" s="54"/>
      <c r="L234" s="55"/>
      <c r="M234" s="55">
        <f t="shared" si="10"/>
        <v>5000000</v>
      </c>
      <c r="N234" s="54"/>
    </row>
    <row r="235" spans="1:14" ht="41.4">
      <c r="A235" s="49" t="s">
        <v>349</v>
      </c>
      <c r="B235" s="49" t="s">
        <v>10</v>
      </c>
      <c r="C235" s="50">
        <v>515010</v>
      </c>
      <c r="D235" s="49" t="s">
        <v>28</v>
      </c>
      <c r="E235" s="53">
        <v>50000000</v>
      </c>
      <c r="F235" s="77"/>
      <c r="G235" s="53">
        <f t="shared" si="11"/>
        <v>50000000</v>
      </c>
      <c r="H235" s="54"/>
      <c r="I235" s="54"/>
      <c r="J235" s="54"/>
      <c r="K235" s="54"/>
      <c r="L235" s="55">
        <v>-28000000</v>
      </c>
      <c r="M235" s="55">
        <f t="shared" si="10"/>
        <v>22000000</v>
      </c>
      <c r="N235" s="54" t="s">
        <v>443</v>
      </c>
    </row>
    <row r="236" spans="1:14" ht="27" hidden="1" customHeight="1">
      <c r="A236" s="49" t="s">
        <v>349</v>
      </c>
      <c r="B236" s="49" t="s">
        <v>134</v>
      </c>
      <c r="C236" s="50">
        <v>520015</v>
      </c>
      <c r="D236" s="49" t="s">
        <v>157</v>
      </c>
      <c r="E236" s="53">
        <v>5000000</v>
      </c>
      <c r="F236" s="77"/>
      <c r="G236" s="53">
        <f t="shared" si="11"/>
        <v>5000000</v>
      </c>
      <c r="H236" s="54"/>
      <c r="I236" s="54"/>
      <c r="J236" s="54"/>
      <c r="K236" s="54"/>
      <c r="L236" s="55"/>
      <c r="M236" s="55">
        <f t="shared" si="10"/>
        <v>5000000</v>
      </c>
      <c r="N236" s="54"/>
    </row>
    <row r="237" spans="1:14" ht="15" hidden="1" customHeight="1">
      <c r="A237" s="49" t="s">
        <v>349</v>
      </c>
      <c r="B237" s="49" t="s">
        <v>10</v>
      </c>
      <c r="C237" s="50">
        <v>515010</v>
      </c>
      <c r="D237" s="49" t="s">
        <v>158</v>
      </c>
      <c r="E237" s="53">
        <v>36000000</v>
      </c>
      <c r="F237" s="77"/>
      <c r="G237" s="53">
        <f t="shared" si="11"/>
        <v>36000000</v>
      </c>
      <c r="H237" s="54"/>
      <c r="I237" s="54"/>
      <c r="J237" s="54"/>
      <c r="K237" s="54"/>
      <c r="L237" s="55"/>
      <c r="M237" s="55">
        <f t="shared" si="10"/>
        <v>36000000</v>
      </c>
      <c r="N237" s="54"/>
    </row>
    <row r="238" spans="1:14" ht="15" hidden="1" customHeight="1">
      <c r="A238" s="49" t="s">
        <v>349</v>
      </c>
      <c r="B238" s="49" t="s">
        <v>135</v>
      </c>
      <c r="C238" s="50">
        <v>520021</v>
      </c>
      <c r="D238" s="49" t="s">
        <v>159</v>
      </c>
      <c r="E238" s="53">
        <v>1000000</v>
      </c>
      <c r="F238" s="77"/>
      <c r="G238" s="53">
        <f t="shared" si="11"/>
        <v>1000000</v>
      </c>
      <c r="H238" s="54"/>
      <c r="I238" s="54"/>
      <c r="J238" s="54"/>
      <c r="K238" s="54"/>
      <c r="L238" s="55"/>
      <c r="M238" s="55">
        <f t="shared" si="10"/>
        <v>1000000</v>
      </c>
      <c r="N238" s="54"/>
    </row>
    <row r="239" spans="1:14" ht="15" hidden="1" customHeight="1">
      <c r="A239" s="49" t="s">
        <v>349</v>
      </c>
      <c r="B239" s="49" t="s">
        <v>136</v>
      </c>
      <c r="C239" s="50">
        <v>520025</v>
      </c>
      <c r="D239" s="49" t="s">
        <v>62</v>
      </c>
      <c r="E239" s="53">
        <v>7000000</v>
      </c>
      <c r="F239" s="77"/>
      <c r="G239" s="53">
        <f t="shared" si="11"/>
        <v>7000000</v>
      </c>
      <c r="H239" s="54"/>
      <c r="I239" s="54"/>
      <c r="J239" s="54"/>
      <c r="K239" s="54"/>
      <c r="L239" s="55"/>
      <c r="M239" s="55">
        <f t="shared" si="10"/>
        <v>7000000</v>
      </c>
      <c r="N239" s="54"/>
    </row>
    <row r="240" spans="1:14" ht="15.75" hidden="1" customHeight="1">
      <c r="A240" s="49" t="s">
        <v>349</v>
      </c>
      <c r="B240" s="49" t="s">
        <v>136</v>
      </c>
      <c r="C240" s="50">
        <v>520025</v>
      </c>
      <c r="D240" s="49" t="s">
        <v>63</v>
      </c>
      <c r="E240" s="53">
        <v>8000000</v>
      </c>
      <c r="F240" s="77"/>
      <c r="G240" s="53">
        <f t="shared" si="11"/>
        <v>8000000</v>
      </c>
      <c r="H240" s="54"/>
      <c r="I240" s="54"/>
      <c r="J240" s="54"/>
      <c r="K240" s="54"/>
      <c r="L240" s="55"/>
      <c r="M240" s="55">
        <f t="shared" si="10"/>
        <v>8000000</v>
      </c>
      <c r="N240" s="54"/>
    </row>
    <row r="241" spans="1:16" ht="15.75" hidden="1" customHeight="1">
      <c r="A241" s="49" t="s">
        <v>382</v>
      </c>
      <c r="B241" s="49" t="s">
        <v>12</v>
      </c>
      <c r="C241" s="50">
        <v>635005</v>
      </c>
      <c r="D241" s="49" t="s">
        <v>160</v>
      </c>
      <c r="E241" s="53">
        <v>3000000</v>
      </c>
      <c r="F241" s="77"/>
      <c r="G241" s="53">
        <f t="shared" si="11"/>
        <v>3000000</v>
      </c>
      <c r="H241" s="54"/>
      <c r="I241" s="54"/>
      <c r="J241" s="54"/>
      <c r="K241" s="54"/>
      <c r="L241" s="55"/>
      <c r="M241" s="55">
        <f t="shared" si="10"/>
        <v>3000000</v>
      </c>
      <c r="N241" s="54"/>
    </row>
    <row r="242" spans="1:16" ht="68.25" customHeight="1">
      <c r="A242" s="49" t="s">
        <v>382</v>
      </c>
      <c r="B242" s="49" t="s">
        <v>72</v>
      </c>
      <c r="C242" s="50">
        <v>620005</v>
      </c>
      <c r="D242" s="49" t="s">
        <v>161</v>
      </c>
      <c r="E242" s="53">
        <v>5000000</v>
      </c>
      <c r="F242" s="77"/>
      <c r="G242" s="53">
        <f t="shared" si="11"/>
        <v>5000000</v>
      </c>
      <c r="H242" s="54"/>
      <c r="I242" s="54"/>
      <c r="J242" s="54"/>
      <c r="K242" s="54"/>
      <c r="L242" s="55">
        <v>-1800000</v>
      </c>
      <c r="M242" s="55">
        <f t="shared" si="10"/>
        <v>3200000</v>
      </c>
      <c r="N242" s="54" t="s">
        <v>439</v>
      </c>
    </row>
    <row r="243" spans="1:16" ht="39" hidden="1" customHeight="1">
      <c r="A243" s="49" t="s">
        <v>382</v>
      </c>
      <c r="B243" s="49" t="s">
        <v>72</v>
      </c>
      <c r="C243" s="50">
        <v>620005</v>
      </c>
      <c r="D243" s="49" t="s">
        <v>162</v>
      </c>
      <c r="E243" s="53">
        <v>10000000</v>
      </c>
      <c r="F243" s="77"/>
      <c r="G243" s="53">
        <f t="shared" si="11"/>
        <v>10000000</v>
      </c>
      <c r="H243" s="54"/>
      <c r="I243" s="54"/>
      <c r="J243" s="54"/>
      <c r="K243" s="54"/>
      <c r="L243" s="55"/>
      <c r="M243" s="55">
        <f t="shared" si="10"/>
        <v>10000000</v>
      </c>
      <c r="N243" s="54"/>
    </row>
    <row r="244" spans="1:16" ht="36" customHeight="1">
      <c r="A244" s="49" t="s">
        <v>382</v>
      </c>
      <c r="B244" s="49" t="s">
        <v>12</v>
      </c>
      <c r="C244" s="50">
        <v>635005</v>
      </c>
      <c r="D244" s="49" t="s">
        <v>163</v>
      </c>
      <c r="E244" s="53">
        <v>5000000</v>
      </c>
      <c r="F244" s="77"/>
      <c r="G244" s="53">
        <f t="shared" si="11"/>
        <v>5000000</v>
      </c>
      <c r="H244" s="54"/>
      <c r="I244" s="54"/>
      <c r="J244" s="54"/>
      <c r="K244" s="54"/>
      <c r="L244" s="55">
        <v>1000000</v>
      </c>
      <c r="M244" s="55">
        <f t="shared" si="10"/>
        <v>6000000</v>
      </c>
      <c r="N244" s="54" t="s">
        <v>442</v>
      </c>
    </row>
    <row r="245" spans="1:16" ht="15" hidden="1" customHeight="1">
      <c r="A245" s="49" t="s">
        <v>349</v>
      </c>
      <c r="B245" s="49" t="s">
        <v>91</v>
      </c>
      <c r="C245" s="50">
        <v>755010</v>
      </c>
      <c r="D245" s="49" t="s">
        <v>164</v>
      </c>
      <c r="E245" s="53">
        <v>1016303</v>
      </c>
      <c r="F245" s="77"/>
      <c r="G245" s="53">
        <f t="shared" si="11"/>
        <v>1016303</v>
      </c>
      <c r="H245" s="54"/>
      <c r="I245" s="54"/>
      <c r="J245" s="54"/>
      <c r="K245" s="54"/>
      <c r="L245" s="55"/>
      <c r="M245" s="55">
        <f t="shared" si="10"/>
        <v>1016303</v>
      </c>
      <c r="N245" s="54"/>
    </row>
    <row r="246" spans="1:16" ht="18.75" hidden="1" customHeight="1">
      <c r="A246" s="49" t="s">
        <v>349</v>
      </c>
      <c r="B246" s="49" t="s">
        <v>41</v>
      </c>
      <c r="C246" s="50">
        <v>755025</v>
      </c>
      <c r="D246" s="49" t="s">
        <v>68</v>
      </c>
      <c r="E246" s="53">
        <v>3000000</v>
      </c>
      <c r="F246" s="77"/>
      <c r="G246" s="53">
        <f t="shared" si="11"/>
        <v>3000000</v>
      </c>
      <c r="H246" s="54"/>
      <c r="I246" s="54"/>
      <c r="J246" s="54"/>
      <c r="K246" s="54"/>
      <c r="L246" s="55"/>
      <c r="M246" s="55">
        <f t="shared" si="10"/>
        <v>3000000</v>
      </c>
      <c r="N246" s="54"/>
    </row>
    <row r="247" spans="1:16" ht="17.25" hidden="1" customHeight="1">
      <c r="A247" s="49" t="s">
        <v>349</v>
      </c>
      <c r="B247" s="49" t="s">
        <v>15</v>
      </c>
      <c r="C247" s="50">
        <v>760025</v>
      </c>
      <c r="D247" s="49" t="s">
        <v>69</v>
      </c>
      <c r="E247" s="53">
        <v>2000000</v>
      </c>
      <c r="F247" s="77"/>
      <c r="G247" s="53">
        <f t="shared" si="11"/>
        <v>2000000</v>
      </c>
      <c r="H247" s="54"/>
      <c r="I247" s="54"/>
      <c r="J247" s="54"/>
      <c r="K247" s="54"/>
      <c r="L247" s="55"/>
      <c r="M247" s="55">
        <f t="shared" si="10"/>
        <v>2000000</v>
      </c>
      <c r="N247" s="54"/>
    </row>
    <row r="248" spans="1:16" ht="48.75" customHeight="1">
      <c r="A248" s="49" t="s">
        <v>349</v>
      </c>
      <c r="B248" s="49" t="s">
        <v>92</v>
      </c>
      <c r="C248" s="50">
        <v>770030</v>
      </c>
      <c r="D248" s="49" t="s">
        <v>165</v>
      </c>
      <c r="E248" s="53">
        <v>8800000</v>
      </c>
      <c r="F248" s="77"/>
      <c r="G248" s="53">
        <f t="shared" si="11"/>
        <v>8800000</v>
      </c>
      <c r="H248" s="54"/>
      <c r="I248" s="54"/>
      <c r="J248" s="54"/>
      <c r="K248" s="54"/>
      <c r="L248" s="55">
        <v>-8800000</v>
      </c>
      <c r="M248" s="55">
        <f t="shared" si="10"/>
        <v>0</v>
      </c>
      <c r="N248" s="54" t="s">
        <v>441</v>
      </c>
    </row>
    <row r="249" spans="1:16" ht="33" customHeight="1">
      <c r="A249" s="49" t="s">
        <v>349</v>
      </c>
      <c r="B249" s="49" t="s">
        <v>92</v>
      </c>
      <c r="C249" s="50">
        <v>770030</v>
      </c>
      <c r="D249" s="49" t="s">
        <v>431</v>
      </c>
      <c r="E249" s="53"/>
      <c r="F249" s="77"/>
      <c r="G249" s="53">
        <f t="shared" si="11"/>
        <v>0</v>
      </c>
      <c r="H249" s="54"/>
      <c r="I249" s="54"/>
      <c r="J249" s="54"/>
      <c r="K249" s="54"/>
      <c r="L249" s="55">
        <v>2800000</v>
      </c>
      <c r="M249" s="55">
        <f t="shared" si="10"/>
        <v>2800000</v>
      </c>
      <c r="N249" s="54" t="s">
        <v>440</v>
      </c>
    </row>
    <row r="250" spans="1:16" ht="36" customHeight="1">
      <c r="A250" s="49" t="s">
        <v>349</v>
      </c>
      <c r="B250" s="49" t="s">
        <v>92</v>
      </c>
      <c r="C250" s="50">
        <v>770030</v>
      </c>
      <c r="D250" s="49" t="s">
        <v>432</v>
      </c>
      <c r="E250" s="53"/>
      <c r="F250" s="77"/>
      <c r="G250" s="53">
        <f t="shared" si="11"/>
        <v>0</v>
      </c>
      <c r="H250" s="54"/>
      <c r="I250" s="54"/>
      <c r="J250" s="54"/>
      <c r="K250" s="54"/>
      <c r="L250" s="55">
        <v>500000</v>
      </c>
      <c r="M250" s="55">
        <f t="shared" si="10"/>
        <v>500000</v>
      </c>
      <c r="N250" s="54" t="s">
        <v>440</v>
      </c>
    </row>
    <row r="251" spans="1:16" ht="12" hidden="1" customHeight="1">
      <c r="A251" s="49" t="s">
        <v>349</v>
      </c>
      <c r="B251" s="49" t="s">
        <v>16</v>
      </c>
      <c r="C251" s="50">
        <v>765010</v>
      </c>
      <c r="D251" s="49" t="s">
        <v>166</v>
      </c>
      <c r="E251" s="53">
        <v>2000000</v>
      </c>
      <c r="F251" s="77"/>
      <c r="G251" s="53">
        <f t="shared" si="11"/>
        <v>2000000</v>
      </c>
      <c r="H251" s="54"/>
      <c r="I251" s="54"/>
      <c r="J251" s="54"/>
      <c r="K251" s="54"/>
      <c r="L251" s="55"/>
      <c r="M251" s="55">
        <f t="shared" si="10"/>
        <v>2000000</v>
      </c>
      <c r="N251" s="54"/>
    </row>
    <row r="252" spans="1:16" ht="12" hidden="1" customHeight="1">
      <c r="A252" s="49" t="s">
        <v>349</v>
      </c>
      <c r="B252" s="49" t="s">
        <v>110</v>
      </c>
      <c r="C252" s="50">
        <v>725010</v>
      </c>
      <c r="D252" s="49" t="s">
        <v>167</v>
      </c>
      <c r="E252" s="53">
        <v>6227453</v>
      </c>
      <c r="F252" s="77"/>
      <c r="G252" s="53">
        <f t="shared" si="11"/>
        <v>6227453</v>
      </c>
      <c r="H252" s="54"/>
      <c r="I252" s="54"/>
      <c r="J252" s="54"/>
      <c r="K252" s="54"/>
      <c r="L252" s="55"/>
      <c r="M252" s="55">
        <f t="shared" si="10"/>
        <v>6227453</v>
      </c>
      <c r="N252" s="54"/>
    </row>
    <row r="253" spans="1:16" ht="21.75" customHeight="1">
      <c r="A253" s="49" t="s">
        <v>349</v>
      </c>
      <c r="B253" s="49" t="s">
        <v>19</v>
      </c>
      <c r="C253" s="50">
        <v>710020</v>
      </c>
      <c r="D253" s="49" t="s">
        <v>19</v>
      </c>
      <c r="E253" s="53">
        <v>3000000</v>
      </c>
      <c r="F253" s="77"/>
      <c r="G253" s="53">
        <f t="shared" si="11"/>
        <v>3000000</v>
      </c>
      <c r="H253" s="54"/>
      <c r="I253" s="54"/>
      <c r="J253" s="54"/>
      <c r="K253" s="54"/>
      <c r="L253" s="55">
        <v>-900000</v>
      </c>
      <c r="M253" s="55">
        <f t="shared" si="10"/>
        <v>2100000</v>
      </c>
      <c r="N253" s="54" t="s">
        <v>386</v>
      </c>
    </row>
    <row r="254" spans="1:16" ht="38.25" customHeight="1">
      <c r="A254" s="49" t="s">
        <v>349</v>
      </c>
      <c r="B254" s="49" t="s">
        <v>10</v>
      </c>
      <c r="C254" s="50">
        <v>515010</v>
      </c>
      <c r="D254" s="83" t="s">
        <v>348</v>
      </c>
      <c r="E254" s="84">
        <v>0</v>
      </c>
      <c r="F254" s="55"/>
      <c r="G254" s="55">
        <v>0</v>
      </c>
      <c r="H254" s="54"/>
      <c r="I254" s="54"/>
      <c r="J254" s="54"/>
      <c r="K254" s="79"/>
      <c r="L254" s="80">
        <v>2000000</v>
      </c>
      <c r="M254" s="55">
        <f t="shared" si="10"/>
        <v>2000000</v>
      </c>
      <c r="N254" s="54" t="s">
        <v>446</v>
      </c>
      <c r="O254" s="82"/>
      <c r="P254" s="82"/>
    </row>
    <row r="255" spans="1:16" ht="33.75" customHeight="1">
      <c r="A255" s="49" t="s">
        <v>349</v>
      </c>
      <c r="B255" s="49" t="s">
        <v>10</v>
      </c>
      <c r="C255" s="50">
        <v>515010</v>
      </c>
      <c r="D255" s="83" t="s">
        <v>433</v>
      </c>
      <c r="E255" s="84">
        <v>0</v>
      </c>
      <c r="F255" s="55"/>
      <c r="G255" s="55">
        <v>0</v>
      </c>
      <c r="H255" s="54"/>
      <c r="I255" s="54"/>
      <c r="J255" s="54"/>
      <c r="K255" s="79"/>
      <c r="L255" s="80">
        <v>2000000</v>
      </c>
      <c r="M255" s="55">
        <f t="shared" si="10"/>
        <v>2000000</v>
      </c>
      <c r="N255" s="54" t="s">
        <v>447</v>
      </c>
      <c r="O255" s="82"/>
      <c r="P255" s="82"/>
    </row>
    <row r="256" spans="1:16" ht="38.25" customHeight="1">
      <c r="A256" s="49" t="s">
        <v>349</v>
      </c>
      <c r="B256" s="49" t="s">
        <v>10</v>
      </c>
      <c r="C256" s="50">
        <v>515010</v>
      </c>
      <c r="D256" s="83" t="s">
        <v>389</v>
      </c>
      <c r="E256" s="84">
        <v>0</v>
      </c>
      <c r="F256" s="55"/>
      <c r="G256" s="55">
        <v>0</v>
      </c>
      <c r="H256" s="54"/>
      <c r="I256" s="54"/>
      <c r="J256" s="54"/>
      <c r="K256" s="79"/>
      <c r="L256" s="80">
        <v>2800000</v>
      </c>
      <c r="M256" s="55">
        <f t="shared" si="10"/>
        <v>2800000</v>
      </c>
      <c r="N256" s="54" t="s">
        <v>448</v>
      </c>
      <c r="O256" s="82"/>
      <c r="P256" s="82"/>
    </row>
    <row r="257" spans="1:16" ht="54.75" customHeight="1">
      <c r="A257" s="49" t="s">
        <v>349</v>
      </c>
      <c r="B257" s="49" t="s">
        <v>136</v>
      </c>
      <c r="C257" s="50">
        <v>520025</v>
      </c>
      <c r="D257" s="83" t="s">
        <v>390</v>
      </c>
      <c r="E257" s="84">
        <v>0</v>
      </c>
      <c r="F257" s="55"/>
      <c r="G257" s="55">
        <v>0</v>
      </c>
      <c r="H257" s="54"/>
      <c r="I257" s="54"/>
      <c r="J257" s="54"/>
      <c r="K257" s="79"/>
      <c r="L257" s="80">
        <v>2000000</v>
      </c>
      <c r="M257" s="55">
        <f t="shared" si="10"/>
        <v>2000000</v>
      </c>
      <c r="N257" s="54" t="s">
        <v>449</v>
      </c>
      <c r="O257" s="82"/>
      <c r="P257" s="82"/>
    </row>
    <row r="258" spans="1:16" ht="42.75" customHeight="1">
      <c r="A258" s="49" t="s">
        <v>349</v>
      </c>
      <c r="B258" s="49" t="s">
        <v>10</v>
      </c>
      <c r="C258" s="50">
        <v>515010</v>
      </c>
      <c r="D258" s="83" t="s">
        <v>391</v>
      </c>
      <c r="E258" s="84">
        <v>0</v>
      </c>
      <c r="F258" s="55"/>
      <c r="G258" s="55">
        <v>0</v>
      </c>
      <c r="H258" s="54"/>
      <c r="I258" s="54"/>
      <c r="J258" s="54"/>
      <c r="K258" s="79"/>
      <c r="L258" s="80">
        <v>2500000</v>
      </c>
      <c r="M258" s="55">
        <f t="shared" si="10"/>
        <v>2500000</v>
      </c>
      <c r="N258" s="54" t="s">
        <v>450</v>
      </c>
      <c r="O258" s="82"/>
      <c r="P258" s="82"/>
    </row>
    <row r="259" spans="1:16" ht="54" customHeight="1">
      <c r="A259" s="49" t="s">
        <v>349</v>
      </c>
      <c r="B259" s="49" t="s">
        <v>10</v>
      </c>
      <c r="C259" s="50">
        <v>515010</v>
      </c>
      <c r="D259" s="83" t="s">
        <v>392</v>
      </c>
      <c r="E259" s="84">
        <v>0</v>
      </c>
      <c r="F259" s="55"/>
      <c r="G259" s="55">
        <v>0</v>
      </c>
      <c r="H259" s="54"/>
      <c r="I259" s="54"/>
      <c r="J259" s="54"/>
      <c r="K259" s="79"/>
      <c r="L259" s="80">
        <v>3000000</v>
      </c>
      <c r="M259" s="55">
        <f t="shared" si="10"/>
        <v>3000000</v>
      </c>
      <c r="N259" s="54" t="s">
        <v>451</v>
      </c>
      <c r="O259" s="82"/>
      <c r="P259" s="82"/>
    </row>
    <row r="260" spans="1:16" ht="43.5" customHeight="1">
      <c r="A260" s="49" t="s">
        <v>349</v>
      </c>
      <c r="B260" s="49" t="s">
        <v>10</v>
      </c>
      <c r="C260" s="50">
        <v>515010</v>
      </c>
      <c r="D260" s="83" t="s">
        <v>393</v>
      </c>
      <c r="E260" s="84">
        <v>0</v>
      </c>
      <c r="F260" s="55"/>
      <c r="G260" s="55">
        <v>0</v>
      </c>
      <c r="H260" s="54"/>
      <c r="I260" s="54"/>
      <c r="J260" s="54"/>
      <c r="K260" s="79"/>
      <c r="L260" s="80">
        <v>2000000</v>
      </c>
      <c r="M260" s="55">
        <f t="shared" si="10"/>
        <v>2000000</v>
      </c>
      <c r="N260" s="54" t="s">
        <v>452</v>
      </c>
      <c r="O260" s="82"/>
      <c r="P260" s="82"/>
    </row>
    <row r="261" spans="1:16" ht="39" customHeight="1">
      <c r="A261" s="49" t="s">
        <v>349</v>
      </c>
      <c r="B261" s="49" t="s">
        <v>10</v>
      </c>
      <c r="C261" s="50">
        <v>515010</v>
      </c>
      <c r="D261" s="83" t="s">
        <v>394</v>
      </c>
      <c r="E261" s="84">
        <v>0</v>
      </c>
      <c r="F261" s="55"/>
      <c r="G261" s="55">
        <v>0</v>
      </c>
      <c r="H261" s="54"/>
      <c r="I261" s="54"/>
      <c r="J261" s="54"/>
      <c r="K261" s="79"/>
      <c r="L261" s="80">
        <v>1000000</v>
      </c>
      <c r="M261" s="55">
        <f t="shared" si="10"/>
        <v>1000000</v>
      </c>
      <c r="N261" s="54" t="s">
        <v>453</v>
      </c>
      <c r="O261" s="82"/>
      <c r="P261" s="82"/>
    </row>
    <row r="262" spans="1:16" ht="39" customHeight="1">
      <c r="A262" s="49" t="s">
        <v>349</v>
      </c>
      <c r="B262" s="49" t="s">
        <v>10</v>
      </c>
      <c r="C262" s="50">
        <v>515010</v>
      </c>
      <c r="D262" s="83" t="s">
        <v>395</v>
      </c>
      <c r="E262" s="84">
        <v>0</v>
      </c>
      <c r="F262" s="55"/>
      <c r="G262" s="55">
        <v>0</v>
      </c>
      <c r="H262" s="54"/>
      <c r="I262" s="54"/>
      <c r="J262" s="54"/>
      <c r="K262" s="79"/>
      <c r="L262" s="80">
        <v>1500000</v>
      </c>
      <c r="M262" s="55">
        <f t="shared" si="10"/>
        <v>1500000</v>
      </c>
      <c r="N262" s="54" t="s">
        <v>454</v>
      </c>
      <c r="O262" s="82"/>
      <c r="P262" s="82"/>
    </row>
    <row r="263" spans="1:16" ht="37.5" customHeight="1">
      <c r="A263" s="49" t="s">
        <v>349</v>
      </c>
      <c r="B263" s="49" t="s">
        <v>109</v>
      </c>
      <c r="C263" s="50">
        <v>525025</v>
      </c>
      <c r="D263" s="83" t="s">
        <v>396</v>
      </c>
      <c r="E263" s="84">
        <v>0</v>
      </c>
      <c r="F263" s="55"/>
      <c r="G263" s="55">
        <v>0</v>
      </c>
      <c r="H263" s="54"/>
      <c r="I263" s="54"/>
      <c r="J263" s="54"/>
      <c r="K263" s="79"/>
      <c r="L263" s="80">
        <v>1100000</v>
      </c>
      <c r="M263" s="55">
        <f t="shared" si="10"/>
        <v>1100000</v>
      </c>
      <c r="N263" s="54" t="s">
        <v>455</v>
      </c>
      <c r="O263" s="82"/>
      <c r="P263" s="82"/>
    </row>
    <row r="264" spans="1:16" ht="36.75" customHeight="1">
      <c r="A264" s="49" t="s">
        <v>349</v>
      </c>
      <c r="B264" s="49" t="s">
        <v>109</v>
      </c>
      <c r="C264" s="50">
        <v>525025</v>
      </c>
      <c r="D264" s="83" t="s">
        <v>398</v>
      </c>
      <c r="E264" s="84">
        <v>0</v>
      </c>
      <c r="F264" s="55"/>
      <c r="G264" s="55">
        <v>0</v>
      </c>
      <c r="H264" s="54"/>
      <c r="I264" s="54"/>
      <c r="J264" s="54"/>
      <c r="K264" s="79"/>
      <c r="L264" s="80">
        <v>1000000</v>
      </c>
      <c r="M264" s="55">
        <f t="shared" si="10"/>
        <v>1000000</v>
      </c>
      <c r="N264" s="54" t="s">
        <v>397</v>
      </c>
      <c r="O264" s="82"/>
      <c r="P264" s="82"/>
    </row>
    <row r="265" spans="1:16" ht="36.75" customHeight="1">
      <c r="A265" s="49" t="s">
        <v>349</v>
      </c>
      <c r="B265" s="49" t="s">
        <v>109</v>
      </c>
      <c r="C265" s="50">
        <v>525025</v>
      </c>
      <c r="D265" s="83" t="s">
        <v>399</v>
      </c>
      <c r="E265" s="84">
        <v>0</v>
      </c>
      <c r="F265" s="55"/>
      <c r="G265" s="55">
        <v>0</v>
      </c>
      <c r="H265" s="54"/>
      <c r="I265" s="54"/>
      <c r="J265" s="54"/>
      <c r="K265" s="79"/>
      <c r="L265" s="80">
        <v>1000000</v>
      </c>
      <c r="M265" s="55">
        <f t="shared" si="10"/>
        <v>1000000</v>
      </c>
      <c r="N265" s="54" t="s">
        <v>397</v>
      </c>
      <c r="O265" s="82"/>
      <c r="P265" s="82"/>
    </row>
    <row r="266" spans="1:16" ht="36.75" customHeight="1">
      <c r="A266" s="49" t="s">
        <v>349</v>
      </c>
      <c r="B266" s="49" t="s">
        <v>109</v>
      </c>
      <c r="C266" s="50">
        <v>525025</v>
      </c>
      <c r="D266" s="83" t="s">
        <v>400</v>
      </c>
      <c r="E266" s="84">
        <v>0</v>
      </c>
      <c r="F266" s="55"/>
      <c r="G266" s="55">
        <v>0</v>
      </c>
      <c r="H266" s="54"/>
      <c r="I266" s="54"/>
      <c r="J266" s="54"/>
      <c r="K266" s="79"/>
      <c r="L266" s="80">
        <v>1000000</v>
      </c>
      <c r="M266" s="55">
        <f t="shared" si="10"/>
        <v>1000000</v>
      </c>
      <c r="N266" s="54" t="s">
        <v>397</v>
      </c>
      <c r="O266" s="82"/>
      <c r="P266" s="82"/>
    </row>
    <row r="267" spans="1:16" ht="39" customHeight="1">
      <c r="A267" s="49" t="s">
        <v>349</v>
      </c>
      <c r="B267" s="49" t="s">
        <v>109</v>
      </c>
      <c r="C267" s="50">
        <v>525025</v>
      </c>
      <c r="D267" s="83" t="s">
        <v>401</v>
      </c>
      <c r="E267" s="84">
        <v>0</v>
      </c>
      <c r="F267" s="55"/>
      <c r="G267" s="55">
        <v>0</v>
      </c>
      <c r="H267" s="54"/>
      <c r="I267" s="54"/>
      <c r="J267" s="54"/>
      <c r="K267" s="79"/>
      <c r="L267" s="80">
        <v>1100000</v>
      </c>
      <c r="M267" s="55">
        <f t="shared" si="10"/>
        <v>1100000</v>
      </c>
      <c r="N267" s="54" t="s">
        <v>397</v>
      </c>
      <c r="O267" s="82"/>
      <c r="P267" s="82"/>
    </row>
    <row r="268" spans="1:16" ht="25.5" customHeight="1">
      <c r="A268" s="49" t="s">
        <v>349</v>
      </c>
      <c r="B268" s="49" t="s">
        <v>56</v>
      </c>
      <c r="C268" s="50">
        <v>525020</v>
      </c>
      <c r="D268" s="83" t="s">
        <v>402</v>
      </c>
      <c r="E268" s="84">
        <v>0</v>
      </c>
      <c r="F268" s="55"/>
      <c r="G268" s="55">
        <v>0</v>
      </c>
      <c r="H268" s="54"/>
      <c r="I268" s="54"/>
      <c r="J268" s="54"/>
      <c r="K268" s="79"/>
      <c r="L268" s="80">
        <v>1000000</v>
      </c>
      <c r="M268" s="55">
        <f t="shared" si="10"/>
        <v>1000000</v>
      </c>
      <c r="N268" s="54" t="s">
        <v>403</v>
      </c>
      <c r="O268" s="82"/>
      <c r="P268" s="82"/>
    </row>
    <row r="269" spans="1:16" ht="27.6">
      <c r="A269" s="49" t="s">
        <v>349</v>
      </c>
      <c r="B269" s="49" t="s">
        <v>56</v>
      </c>
      <c r="C269" s="50">
        <v>525020</v>
      </c>
      <c r="D269" s="83" t="s">
        <v>404</v>
      </c>
      <c r="E269" s="84">
        <v>0</v>
      </c>
      <c r="F269" s="55"/>
      <c r="G269" s="55">
        <v>0</v>
      </c>
      <c r="H269" s="54"/>
      <c r="I269" s="54"/>
      <c r="J269" s="54"/>
      <c r="K269" s="79"/>
      <c r="L269" s="80">
        <f>2000000-750000</f>
        <v>1250000</v>
      </c>
      <c r="M269" s="55">
        <f t="shared" si="10"/>
        <v>1250000</v>
      </c>
      <c r="N269" s="54" t="s">
        <v>403</v>
      </c>
      <c r="O269" s="82"/>
      <c r="P269" s="82"/>
    </row>
    <row r="270" spans="1:16" ht="27.6">
      <c r="A270" s="49" t="s">
        <v>349</v>
      </c>
      <c r="B270" s="49" t="s">
        <v>56</v>
      </c>
      <c r="C270" s="50">
        <v>525020</v>
      </c>
      <c r="D270" s="83" t="s">
        <v>405</v>
      </c>
      <c r="E270" s="84">
        <v>0</v>
      </c>
      <c r="F270" s="55"/>
      <c r="G270" s="55">
        <v>0</v>
      </c>
      <c r="H270" s="54"/>
      <c r="I270" s="54"/>
      <c r="J270" s="54"/>
      <c r="K270" s="79"/>
      <c r="L270" s="80">
        <v>1000000</v>
      </c>
      <c r="M270" s="55">
        <f t="shared" ref="M270:M278" si="12">+G270+L270</f>
        <v>1000000</v>
      </c>
      <c r="N270" s="54" t="s">
        <v>403</v>
      </c>
      <c r="O270" s="82"/>
      <c r="P270" s="82"/>
    </row>
    <row r="271" spans="1:16" ht="33" customHeight="1">
      <c r="A271" s="49" t="s">
        <v>349</v>
      </c>
      <c r="B271" s="49" t="s">
        <v>56</v>
      </c>
      <c r="C271" s="50">
        <v>525020</v>
      </c>
      <c r="D271" s="83" t="s">
        <v>406</v>
      </c>
      <c r="E271" s="84">
        <v>0</v>
      </c>
      <c r="F271" s="55"/>
      <c r="G271" s="55">
        <v>0</v>
      </c>
      <c r="H271" s="54"/>
      <c r="I271" s="54"/>
      <c r="J271" s="54"/>
      <c r="K271" s="79"/>
      <c r="L271" s="80">
        <v>1000000</v>
      </c>
      <c r="M271" s="55">
        <f t="shared" si="12"/>
        <v>1000000</v>
      </c>
      <c r="N271" s="54" t="s">
        <v>403</v>
      </c>
      <c r="O271" s="82"/>
      <c r="P271" s="82"/>
    </row>
    <row r="272" spans="1:16" ht="33" customHeight="1">
      <c r="A272" s="49" t="s">
        <v>349</v>
      </c>
      <c r="B272" s="49" t="s">
        <v>56</v>
      </c>
      <c r="C272" s="50">
        <v>525020</v>
      </c>
      <c r="D272" s="83" t="s">
        <v>407</v>
      </c>
      <c r="E272" s="84">
        <v>0</v>
      </c>
      <c r="F272" s="55"/>
      <c r="G272" s="55">
        <v>0</v>
      </c>
      <c r="H272" s="54"/>
      <c r="I272" s="54"/>
      <c r="J272" s="54"/>
      <c r="K272" s="79"/>
      <c r="L272" s="80">
        <f>2000000-750000</f>
        <v>1250000</v>
      </c>
      <c r="M272" s="55">
        <f t="shared" si="12"/>
        <v>1250000</v>
      </c>
      <c r="N272" s="54" t="s">
        <v>403</v>
      </c>
      <c r="O272" s="82"/>
      <c r="P272" s="82"/>
    </row>
    <row r="273" spans="1:16" ht="27.75" customHeight="1">
      <c r="A273" s="49" t="s">
        <v>349</v>
      </c>
      <c r="B273" s="49" t="s">
        <v>56</v>
      </c>
      <c r="C273" s="50">
        <v>525020</v>
      </c>
      <c r="D273" s="83" t="s">
        <v>408</v>
      </c>
      <c r="E273" s="84">
        <v>0</v>
      </c>
      <c r="F273" s="55"/>
      <c r="G273" s="55">
        <v>0</v>
      </c>
      <c r="H273" s="54"/>
      <c r="I273" s="54"/>
      <c r="J273" s="54"/>
      <c r="K273" s="79"/>
      <c r="L273" s="80">
        <v>1000000</v>
      </c>
      <c r="M273" s="55">
        <f t="shared" si="12"/>
        <v>1000000</v>
      </c>
      <c r="N273" s="54" t="s">
        <v>403</v>
      </c>
      <c r="O273" s="82"/>
      <c r="P273" s="82"/>
    </row>
    <row r="274" spans="1:16" ht="31.5" customHeight="1">
      <c r="A274" s="49" t="s">
        <v>349</v>
      </c>
      <c r="B274" s="49" t="s">
        <v>56</v>
      </c>
      <c r="C274" s="50">
        <v>525020</v>
      </c>
      <c r="D274" s="83" t="s">
        <v>409</v>
      </c>
      <c r="E274" s="84">
        <v>0</v>
      </c>
      <c r="F274" s="55"/>
      <c r="G274" s="55">
        <v>0</v>
      </c>
      <c r="H274" s="54"/>
      <c r="I274" s="54"/>
      <c r="J274" s="54"/>
      <c r="K274" s="79"/>
      <c r="L274" s="80">
        <v>600000</v>
      </c>
      <c r="M274" s="55">
        <f t="shared" si="12"/>
        <v>600000</v>
      </c>
      <c r="N274" s="54" t="s">
        <v>403</v>
      </c>
      <c r="O274" s="82"/>
      <c r="P274" s="82"/>
    </row>
    <row r="275" spans="1:16" ht="39" customHeight="1">
      <c r="A275" s="49" t="s">
        <v>349</v>
      </c>
      <c r="B275" s="49" t="s">
        <v>56</v>
      </c>
      <c r="C275" s="50">
        <v>525020</v>
      </c>
      <c r="D275" s="83" t="s">
        <v>410</v>
      </c>
      <c r="E275" s="84">
        <v>0</v>
      </c>
      <c r="F275" s="55"/>
      <c r="G275" s="55">
        <v>0</v>
      </c>
      <c r="H275" s="54"/>
      <c r="I275" s="54"/>
      <c r="J275" s="54"/>
      <c r="K275" s="79"/>
      <c r="L275" s="80">
        <v>600000</v>
      </c>
      <c r="M275" s="55">
        <f t="shared" si="12"/>
        <v>600000</v>
      </c>
      <c r="N275" s="54" t="s">
        <v>403</v>
      </c>
      <c r="O275" s="82"/>
      <c r="P275" s="82"/>
    </row>
    <row r="276" spans="1:16" ht="38.25" customHeight="1">
      <c r="A276" s="49" t="s">
        <v>349</v>
      </c>
      <c r="B276" s="49" t="s">
        <v>56</v>
      </c>
      <c r="C276" s="50">
        <v>525020</v>
      </c>
      <c r="D276" s="83" t="s">
        <v>411</v>
      </c>
      <c r="E276" s="84">
        <v>0</v>
      </c>
      <c r="F276" s="55"/>
      <c r="G276" s="55">
        <v>0</v>
      </c>
      <c r="H276" s="54"/>
      <c r="I276" s="54"/>
      <c r="J276" s="54"/>
      <c r="K276" s="79"/>
      <c r="L276" s="80">
        <v>600000</v>
      </c>
      <c r="M276" s="55">
        <f t="shared" si="12"/>
        <v>600000</v>
      </c>
      <c r="N276" s="54" t="s">
        <v>403</v>
      </c>
      <c r="O276" s="82"/>
      <c r="P276" s="82"/>
    </row>
    <row r="277" spans="1:16" ht="33" customHeight="1">
      <c r="A277" s="49" t="s">
        <v>349</v>
      </c>
      <c r="B277" s="49" t="s">
        <v>56</v>
      </c>
      <c r="C277" s="50">
        <v>525020</v>
      </c>
      <c r="D277" s="83" t="s">
        <v>412</v>
      </c>
      <c r="E277" s="84">
        <v>0</v>
      </c>
      <c r="F277" s="55"/>
      <c r="G277" s="55">
        <v>0</v>
      </c>
      <c r="H277" s="54"/>
      <c r="I277" s="54"/>
      <c r="J277" s="54"/>
      <c r="K277" s="79"/>
      <c r="L277" s="80">
        <v>600000</v>
      </c>
      <c r="M277" s="55">
        <f t="shared" si="12"/>
        <v>600000</v>
      </c>
      <c r="N277" s="54" t="s">
        <v>403</v>
      </c>
      <c r="O277" s="82"/>
      <c r="P277" s="82"/>
    </row>
    <row r="278" spans="1:16" ht="36.75" customHeight="1">
      <c r="A278" s="49" t="s">
        <v>349</v>
      </c>
      <c r="B278" s="49" t="s">
        <v>56</v>
      </c>
      <c r="C278" s="50">
        <v>525020</v>
      </c>
      <c r="D278" s="83" t="s">
        <v>420</v>
      </c>
      <c r="E278" s="84">
        <v>0</v>
      </c>
      <c r="F278" s="55"/>
      <c r="G278" s="55">
        <v>0</v>
      </c>
      <c r="H278" s="54"/>
      <c r="I278" s="54"/>
      <c r="J278" s="54"/>
      <c r="K278" s="79"/>
      <c r="L278" s="80">
        <f>600000-493211</f>
        <v>106789</v>
      </c>
      <c r="M278" s="55">
        <f t="shared" si="12"/>
        <v>106789</v>
      </c>
      <c r="N278" s="54" t="s">
        <v>403</v>
      </c>
      <c r="O278" s="82"/>
      <c r="P278" s="82"/>
    </row>
    <row r="279" spans="1:16" ht="21.75" hidden="1" customHeight="1">
      <c r="A279" s="49"/>
      <c r="B279" s="49"/>
      <c r="C279" s="50"/>
      <c r="D279" s="49"/>
      <c r="E279" s="53"/>
      <c r="F279" s="77"/>
      <c r="G279" s="53"/>
      <c r="H279" s="54"/>
      <c r="I279" s="54"/>
      <c r="J279" s="54"/>
      <c r="K279" s="54"/>
      <c r="L279" s="55"/>
      <c r="M279" s="55"/>
      <c r="N279" s="54"/>
    </row>
    <row r="280" spans="1:16" ht="21" customHeight="1" thickBot="1">
      <c r="A280" s="49"/>
      <c r="B280" s="49"/>
      <c r="C280" s="66"/>
      <c r="D280" s="49"/>
      <c r="E280" s="85">
        <f>SUM(E203:E253)</f>
        <v>409233906</v>
      </c>
      <c r="F280" s="85">
        <f>SUM(F203:F253)</f>
        <v>0</v>
      </c>
      <c r="G280" s="85">
        <f>SUM(G203:G279)</f>
        <v>409233906</v>
      </c>
      <c r="H280" s="54"/>
      <c r="I280" s="54"/>
      <c r="J280" s="54"/>
      <c r="K280" s="54"/>
      <c r="L280" s="85">
        <f>SUM(L203:L279)</f>
        <v>-44351500</v>
      </c>
      <c r="M280" s="85">
        <f>SUM(M203:M279)</f>
        <v>364882406</v>
      </c>
      <c r="N280" s="54"/>
    </row>
    <row r="281" spans="1:16" ht="12.75" customHeight="1" thickTop="1">
      <c r="A281" s="49"/>
      <c r="B281" s="49"/>
      <c r="C281" s="66"/>
      <c r="D281" s="49"/>
      <c r="E281" s="55"/>
      <c r="F281" s="55"/>
      <c r="G281" s="55"/>
      <c r="H281" s="54"/>
      <c r="I281" s="54"/>
      <c r="J281" s="54"/>
      <c r="K281" s="54"/>
      <c r="L281" s="55"/>
      <c r="M281" s="55"/>
      <c r="N281" s="54"/>
    </row>
    <row r="282" spans="1:16" ht="21" customHeight="1" thickBot="1">
      <c r="A282" s="86"/>
      <c r="B282" s="86"/>
      <c r="C282" s="87"/>
      <c r="D282" s="88"/>
      <c r="E282" s="62">
        <f>+E280+E196+E188+E147+E113+E88+E82+E74+E70+E58+E54+E49+E45+E41+E36+E31+E25+E21+E15+E9+E192+E200+E109</f>
        <v>764669130.19000006</v>
      </c>
      <c r="F282" s="62">
        <f>+F280+F196+F188+F147+F113+F88+F82+F74+F70+F58+F54+F49+F45+F41+F36+F31+F25+F21+F15+F9+F192+F200</f>
        <v>55552269.559999995</v>
      </c>
      <c r="G282" s="62">
        <f t="shared" ref="G282:M282" si="13">+G280+G196+G188+G147+G113+G88+G82+G74+G70+G58+G54+G49+G45+G41+G36+G31+G25+G21+G15+G9+G192+G200+G109</f>
        <v>820221399.75000012</v>
      </c>
      <c r="H282" s="62">
        <f t="shared" si="13"/>
        <v>0</v>
      </c>
      <c r="I282" s="62">
        <f t="shared" si="13"/>
        <v>0</v>
      </c>
      <c r="J282" s="62">
        <f t="shared" si="13"/>
        <v>0</v>
      </c>
      <c r="K282" s="62">
        <f t="shared" si="13"/>
        <v>13994122</v>
      </c>
      <c r="L282" s="62">
        <f t="shared" si="13"/>
        <v>-94575017</v>
      </c>
      <c r="M282" s="62">
        <f t="shared" si="13"/>
        <v>725646382.75000012</v>
      </c>
      <c r="N282" s="89"/>
    </row>
    <row r="283" spans="1:16" ht="14.4" thickTop="1"/>
    <row r="289" spans="13:13">
      <c r="M289" s="94"/>
    </row>
  </sheetData>
  <mergeCells count="1">
    <mergeCell ref="A2:N2"/>
  </mergeCells>
  <phoneticPr fontId="4" type="noConversion"/>
  <printOptions horizontalCentered="1" gridLines="1"/>
  <pageMargins left="0.19685039370078741" right="0.19685039370078741" top="0.19685039370078741" bottom="0.59055118110236227" header="0.51181102362204722" footer="0.51181102362204722"/>
  <pageSetup paperSize="9" scale="6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dimension ref="A2:J44"/>
  <sheetViews>
    <sheetView workbookViewId="0">
      <selection activeCell="A2" sqref="A2:A4"/>
    </sheetView>
  </sheetViews>
  <sheetFormatPr defaultColWidth="9.28515625" defaultRowHeight="11.4"/>
  <cols>
    <col min="1" max="1" width="50.42578125" style="2" bestFit="1" customWidth="1"/>
    <col min="2" max="2" width="13.42578125" style="2" bestFit="1" customWidth="1"/>
    <col min="3" max="3" width="15.7109375" style="2" customWidth="1"/>
    <col min="4" max="4" width="16" style="2" bestFit="1" customWidth="1"/>
    <col min="5" max="5" width="16" style="2" customWidth="1"/>
    <col min="6" max="6" width="16" style="2" bestFit="1" customWidth="1"/>
    <col min="7" max="8" width="9.28515625" style="2"/>
    <col min="9" max="10" width="9.28515625" style="3"/>
    <col min="11" max="16384" width="9.28515625" style="2"/>
  </cols>
  <sheetData>
    <row r="2" spans="1:6" ht="12">
      <c r="A2" s="18" t="s">
        <v>352</v>
      </c>
      <c r="B2" s="1" t="s">
        <v>168</v>
      </c>
      <c r="C2" s="1" t="s">
        <v>168</v>
      </c>
      <c r="D2" s="1" t="s">
        <v>168</v>
      </c>
      <c r="E2" s="1" t="s">
        <v>168</v>
      </c>
      <c r="F2" s="1" t="s">
        <v>168</v>
      </c>
    </row>
    <row r="3" spans="1:6" ht="12">
      <c r="A3" s="19"/>
      <c r="B3" s="4" t="s">
        <v>8</v>
      </c>
      <c r="C3" s="4" t="s">
        <v>5</v>
      </c>
      <c r="D3" s="4" t="s">
        <v>205</v>
      </c>
      <c r="E3" s="4" t="s">
        <v>5</v>
      </c>
      <c r="F3" s="4" t="s">
        <v>344</v>
      </c>
    </row>
    <row r="4" spans="1:6" ht="12">
      <c r="A4" s="20"/>
      <c r="B4" s="5" t="s">
        <v>5</v>
      </c>
      <c r="C4" s="5" t="s">
        <v>7</v>
      </c>
      <c r="D4" s="5" t="s">
        <v>206</v>
      </c>
      <c r="E4" s="5" t="s">
        <v>7</v>
      </c>
      <c r="F4" s="5" t="s">
        <v>206</v>
      </c>
    </row>
    <row r="5" spans="1:6" ht="12">
      <c r="A5" s="6" t="s">
        <v>353</v>
      </c>
      <c r="B5" s="7"/>
      <c r="C5" s="7"/>
      <c r="D5" s="7"/>
      <c r="E5" s="7"/>
      <c r="F5" s="7"/>
    </row>
    <row r="6" spans="1:6">
      <c r="A6" s="8" t="s">
        <v>354</v>
      </c>
      <c r="B6" s="8">
        <v>58584502</v>
      </c>
      <c r="C6" s="8">
        <f>+'Per Funding'!F147</f>
        <v>10000000</v>
      </c>
      <c r="D6" s="8">
        <f t="shared" ref="D6:D11" si="0">+B6+C6</f>
        <v>68584502</v>
      </c>
      <c r="E6" s="8">
        <f>+'Per Funding'!L147</f>
        <v>14594122</v>
      </c>
      <c r="F6" s="8">
        <f t="shared" ref="F6:F11" si="1">+D6+E6</f>
        <v>83178624</v>
      </c>
    </row>
    <row r="7" spans="1:6">
      <c r="A7" s="8" t="s">
        <v>355</v>
      </c>
      <c r="B7" s="8">
        <v>4000000</v>
      </c>
      <c r="C7" s="8">
        <f>+'Per Funding'!F58</f>
        <v>0</v>
      </c>
      <c r="D7" s="8">
        <f t="shared" si="0"/>
        <v>4000000</v>
      </c>
      <c r="E7" s="8">
        <f>+'Per Funding'!L58</f>
        <v>0</v>
      </c>
      <c r="F7" s="8">
        <f t="shared" si="1"/>
        <v>4000000</v>
      </c>
    </row>
    <row r="8" spans="1:6">
      <c r="A8" s="8" t="s">
        <v>356</v>
      </c>
      <c r="B8" s="8">
        <v>39344834</v>
      </c>
      <c r="C8" s="8">
        <f>+'Per Funding'!F70</f>
        <v>0</v>
      </c>
      <c r="D8" s="8">
        <f t="shared" si="0"/>
        <v>39344834</v>
      </c>
      <c r="E8" s="8">
        <f>+'Per Funding'!L70</f>
        <v>-16435320</v>
      </c>
      <c r="F8" s="8">
        <f t="shared" si="1"/>
        <v>22909514</v>
      </c>
    </row>
    <row r="9" spans="1:6">
      <c r="A9" s="8" t="s">
        <v>357</v>
      </c>
      <c r="B9" s="8">
        <v>21000000</v>
      </c>
      <c r="C9" s="8">
        <f>+'Per Funding'!F74</f>
        <v>0</v>
      </c>
      <c r="D9" s="8">
        <f t="shared" si="0"/>
        <v>21000000</v>
      </c>
      <c r="E9" s="8">
        <f>+'Per Funding'!L74</f>
        <v>0</v>
      </c>
      <c r="F9" s="8">
        <f t="shared" si="1"/>
        <v>21000000</v>
      </c>
    </row>
    <row r="10" spans="1:6">
      <c r="A10" s="8" t="s">
        <v>358</v>
      </c>
      <c r="B10" s="8">
        <v>409233906</v>
      </c>
      <c r="C10" s="8">
        <f>+'Per Funding'!F280</f>
        <v>0</v>
      </c>
      <c r="D10" s="8">
        <f t="shared" si="0"/>
        <v>409233906</v>
      </c>
      <c r="E10" s="8">
        <f>+'Per Funding'!L280</f>
        <v>-44351500</v>
      </c>
      <c r="F10" s="8">
        <f t="shared" si="1"/>
        <v>364882406</v>
      </c>
    </row>
    <row r="11" spans="1:6">
      <c r="A11" s="8" t="s">
        <v>359</v>
      </c>
      <c r="B11" s="8">
        <v>180000000</v>
      </c>
      <c r="C11" s="8">
        <f>+'Per Funding'!F196</f>
        <v>0</v>
      </c>
      <c r="D11" s="8">
        <f t="shared" si="0"/>
        <v>180000000</v>
      </c>
      <c r="E11" s="8">
        <f>+'Per Funding'!L196</f>
        <v>-80000000</v>
      </c>
      <c r="F11" s="8">
        <f t="shared" si="1"/>
        <v>100000000</v>
      </c>
    </row>
    <row r="12" spans="1:6" ht="12">
      <c r="A12" s="9" t="s">
        <v>360</v>
      </c>
      <c r="B12" s="9">
        <f>SUM(B6:B11)</f>
        <v>712163242</v>
      </c>
      <c r="C12" s="9">
        <f>SUM(C6:C11)</f>
        <v>10000000</v>
      </c>
      <c r="D12" s="9">
        <f>SUM(D6:D11)</f>
        <v>722163242</v>
      </c>
      <c r="E12" s="9">
        <f>SUM(E6:E11)</f>
        <v>-126192698</v>
      </c>
      <c r="F12" s="9">
        <f>SUM(F6:F11)</f>
        <v>595970544</v>
      </c>
    </row>
    <row r="13" spans="1:6" ht="12">
      <c r="A13" s="10" t="s">
        <v>361</v>
      </c>
      <c r="B13" s="11"/>
      <c r="C13" s="11"/>
      <c r="D13" s="11"/>
      <c r="E13" s="11"/>
      <c r="F13" s="11"/>
    </row>
    <row r="14" spans="1:6">
      <c r="A14" s="8" t="s">
        <v>362</v>
      </c>
      <c r="B14" s="8">
        <v>710630</v>
      </c>
      <c r="C14" s="8">
        <f>+'Per Funding'!F9</f>
        <v>0</v>
      </c>
      <c r="D14" s="8">
        <f t="shared" ref="D14:D30" si="2">+B14+C14</f>
        <v>710630</v>
      </c>
      <c r="E14" s="8">
        <f>+'Per Funding'!L9</f>
        <v>-476843</v>
      </c>
      <c r="F14" s="8">
        <f t="shared" ref="F14:F30" si="3">+D14+E14</f>
        <v>233787</v>
      </c>
    </row>
    <row r="15" spans="1:6">
      <c r="A15" s="8" t="s">
        <v>354</v>
      </c>
      <c r="B15" s="8">
        <v>51666539</v>
      </c>
      <c r="C15" s="8">
        <f>+'Per Funding'!F188</f>
        <v>7645887.5099999998</v>
      </c>
      <c r="D15" s="8">
        <f t="shared" si="2"/>
        <v>59312426.509999998</v>
      </c>
      <c r="E15" s="8">
        <f>+'Per Funding'!L188</f>
        <v>-4961085</v>
      </c>
      <c r="F15" s="8">
        <f t="shared" si="3"/>
        <v>54351341.509999998</v>
      </c>
    </row>
    <row r="16" spans="1:6">
      <c r="A16" s="8" t="s">
        <v>363</v>
      </c>
      <c r="B16" s="8">
        <v>128719</v>
      </c>
      <c r="C16" s="8">
        <f>+'Per Funding'!F15</f>
        <v>33875</v>
      </c>
      <c r="D16" s="8">
        <f t="shared" si="2"/>
        <v>162594</v>
      </c>
      <c r="E16" s="8">
        <f>+'Per Funding'!L15</f>
        <v>0</v>
      </c>
      <c r="F16" s="8">
        <f t="shared" si="3"/>
        <v>162594</v>
      </c>
    </row>
    <row r="17" spans="1:6">
      <c r="A17" s="8" t="s">
        <v>364</v>
      </c>
      <c r="B17" s="8">
        <v>0</v>
      </c>
      <c r="C17" s="8">
        <f>+'Per Funding'!F21</f>
        <v>17577424</v>
      </c>
      <c r="D17" s="8">
        <f t="shared" si="2"/>
        <v>17577424</v>
      </c>
      <c r="E17" s="8">
        <f>+'Per Funding'!L21</f>
        <v>0</v>
      </c>
      <c r="F17" s="8">
        <f t="shared" si="3"/>
        <v>17577424</v>
      </c>
    </row>
    <row r="18" spans="1:6">
      <c r="A18" s="8" t="s">
        <v>365</v>
      </c>
      <c r="B18" s="8">
        <v>0</v>
      </c>
      <c r="C18" s="8">
        <f>+'Per Funding'!F25</f>
        <v>5239.1899999999732</v>
      </c>
      <c r="D18" s="8">
        <f t="shared" si="2"/>
        <v>5239.1899999999732</v>
      </c>
      <c r="E18" s="8">
        <f>+'Per Funding'!L25</f>
        <v>0</v>
      </c>
      <c r="F18" s="8">
        <f t="shared" si="3"/>
        <v>5239.1899999999732</v>
      </c>
    </row>
    <row r="19" spans="1:6">
      <c r="A19" s="8" t="s">
        <v>366</v>
      </c>
      <c r="B19" s="8">
        <v>0</v>
      </c>
      <c r="C19" s="8">
        <f>+'Per Funding'!F31</f>
        <v>11079706.93</v>
      </c>
      <c r="D19" s="8">
        <f t="shared" si="2"/>
        <v>11079706.93</v>
      </c>
      <c r="E19" s="8">
        <f>+'Per Funding'!L31</f>
        <v>0</v>
      </c>
      <c r="F19" s="8">
        <f t="shared" si="3"/>
        <v>11079706.93</v>
      </c>
    </row>
    <row r="20" spans="1:6">
      <c r="A20" s="12" t="s">
        <v>367</v>
      </c>
      <c r="B20" s="8">
        <v>0</v>
      </c>
      <c r="C20" s="8">
        <f>+'Per Funding'!F36</f>
        <v>334147.13</v>
      </c>
      <c r="D20" s="8">
        <f t="shared" si="2"/>
        <v>334147.13</v>
      </c>
      <c r="E20" s="8">
        <f>+'Per Funding'!L36</f>
        <v>0</v>
      </c>
      <c r="F20" s="8">
        <f t="shared" si="3"/>
        <v>334147.13</v>
      </c>
    </row>
    <row r="21" spans="1:6">
      <c r="A21" s="8" t="s">
        <v>368</v>
      </c>
      <c r="B21" s="8">
        <v>0</v>
      </c>
      <c r="C21" s="8">
        <f>+'Per Funding'!F41</f>
        <v>4384854.2300000004</v>
      </c>
      <c r="D21" s="8">
        <f t="shared" si="2"/>
        <v>4384854.2300000004</v>
      </c>
      <c r="E21" s="8">
        <f>+'Per Funding'!L41</f>
        <v>0</v>
      </c>
      <c r="F21" s="8">
        <f t="shared" si="3"/>
        <v>4384854.2300000004</v>
      </c>
    </row>
    <row r="22" spans="1:6">
      <c r="A22" s="8" t="s">
        <v>369</v>
      </c>
      <c r="B22" s="8">
        <v>0</v>
      </c>
      <c r="C22" s="8">
        <f>+'Per Funding'!F45</f>
        <v>10642.88</v>
      </c>
      <c r="D22" s="8">
        <f t="shared" si="2"/>
        <v>10642.88</v>
      </c>
      <c r="E22" s="8">
        <f>+'Per Funding'!L45</f>
        <v>0</v>
      </c>
      <c r="F22" s="8">
        <f t="shared" si="3"/>
        <v>10642.88</v>
      </c>
    </row>
    <row r="23" spans="1:6">
      <c r="A23" s="8" t="s">
        <v>370</v>
      </c>
      <c r="B23" s="8">
        <v>0</v>
      </c>
      <c r="C23" s="8">
        <f>+'Per Funding'!F49</f>
        <v>67358.44</v>
      </c>
      <c r="D23" s="8">
        <f t="shared" si="2"/>
        <v>67358.44</v>
      </c>
      <c r="E23" s="8">
        <f>+'Per Funding'!L49</f>
        <v>0</v>
      </c>
      <c r="F23" s="8">
        <f t="shared" si="3"/>
        <v>67358.44</v>
      </c>
    </row>
    <row r="24" spans="1:6">
      <c r="A24" s="8" t="s">
        <v>371</v>
      </c>
      <c r="B24" s="8">
        <v>0</v>
      </c>
      <c r="C24" s="8">
        <f>+'Per Funding'!F54</f>
        <v>171183.39</v>
      </c>
      <c r="D24" s="8">
        <f t="shared" si="2"/>
        <v>171183.39</v>
      </c>
      <c r="E24" s="8">
        <f>+'Per Funding'!L54</f>
        <v>-171183</v>
      </c>
      <c r="F24" s="8">
        <f t="shared" si="3"/>
        <v>0.39000000001396984</v>
      </c>
    </row>
    <row r="25" spans="1:6">
      <c r="A25" s="8" t="s">
        <v>372</v>
      </c>
      <c r="B25" s="8">
        <v>0</v>
      </c>
      <c r="C25" s="8">
        <f>+'Per Funding'!F82</f>
        <v>2722219.64</v>
      </c>
      <c r="D25" s="8">
        <f t="shared" si="2"/>
        <v>2722219.64</v>
      </c>
      <c r="E25" s="8">
        <f>+'Per Funding'!L82</f>
        <v>0</v>
      </c>
      <c r="F25" s="8">
        <f t="shared" si="3"/>
        <v>2722219.64</v>
      </c>
    </row>
    <row r="26" spans="1:6">
      <c r="A26" s="8" t="s">
        <v>490</v>
      </c>
      <c r="B26" s="8">
        <v>0</v>
      </c>
      <c r="C26" s="8">
        <v>0</v>
      </c>
      <c r="D26" s="8">
        <f t="shared" si="2"/>
        <v>0</v>
      </c>
      <c r="E26" s="8">
        <f>+'Per Funding'!L109</f>
        <v>37500889</v>
      </c>
      <c r="F26" s="8">
        <f t="shared" si="3"/>
        <v>37500889</v>
      </c>
    </row>
    <row r="27" spans="1:6">
      <c r="A27" s="8" t="s">
        <v>373</v>
      </c>
      <c r="B27" s="8">
        <v>0</v>
      </c>
      <c r="C27" s="8">
        <f>+'Per Funding'!F113</f>
        <v>500000</v>
      </c>
      <c r="D27" s="8">
        <f t="shared" si="2"/>
        <v>500000</v>
      </c>
      <c r="E27" s="8">
        <f>+'Per Funding'!L113</f>
        <v>0</v>
      </c>
      <c r="F27" s="8">
        <f t="shared" si="3"/>
        <v>500000</v>
      </c>
    </row>
    <row r="28" spans="1:6">
      <c r="A28" s="8" t="s">
        <v>374</v>
      </c>
      <c r="B28" s="8">
        <v>0</v>
      </c>
      <c r="C28" s="8">
        <f>+'Per Funding'!F88</f>
        <v>644461.99</v>
      </c>
      <c r="D28" s="8">
        <f t="shared" si="2"/>
        <v>644461.99</v>
      </c>
      <c r="E28" s="8">
        <f>+'Per Funding'!L88</f>
        <v>-274097</v>
      </c>
      <c r="F28" s="8">
        <f t="shared" si="3"/>
        <v>370364.99</v>
      </c>
    </row>
    <row r="29" spans="1:6">
      <c r="A29" s="8" t="s">
        <v>359</v>
      </c>
      <c r="B29" s="8">
        <v>0</v>
      </c>
      <c r="C29" s="8">
        <f>+'Per Funding'!F213</f>
        <v>0</v>
      </c>
      <c r="D29" s="8">
        <f t="shared" si="2"/>
        <v>0</v>
      </c>
      <c r="E29" s="8">
        <f>+'Per Funding'!L200</f>
        <v>0</v>
      </c>
      <c r="F29" s="8">
        <f t="shared" si="3"/>
        <v>0</v>
      </c>
    </row>
    <row r="30" spans="1:6">
      <c r="A30" s="8" t="s">
        <v>375</v>
      </c>
      <c r="B30" s="8">
        <v>0</v>
      </c>
      <c r="C30" s="8">
        <f>+'Per Funding'!F192</f>
        <v>375269.23</v>
      </c>
      <c r="D30" s="8">
        <f t="shared" si="2"/>
        <v>375269.23</v>
      </c>
      <c r="E30" s="8">
        <f>+'Per Funding'!L192</f>
        <v>0</v>
      </c>
      <c r="F30" s="8">
        <f t="shared" si="3"/>
        <v>375269.23</v>
      </c>
    </row>
    <row r="31" spans="1:6" ht="12">
      <c r="A31" s="9" t="s">
        <v>376</v>
      </c>
      <c r="B31" s="9">
        <f>SUM(B14:B30)</f>
        <v>52505888</v>
      </c>
      <c r="C31" s="9">
        <f>SUM(C14:C30)</f>
        <v>45552269.559999995</v>
      </c>
      <c r="D31" s="9">
        <f>SUM(D14:D30)</f>
        <v>98058157.559999987</v>
      </c>
      <c r="E31" s="9">
        <f>SUM(E14:E30)</f>
        <v>31617681</v>
      </c>
      <c r="F31" s="9">
        <f>SUM(F14:F30)</f>
        <v>129675838.55999999</v>
      </c>
    </row>
    <row r="32" spans="1:6" ht="12">
      <c r="A32" s="9" t="s">
        <v>377</v>
      </c>
      <c r="B32" s="9">
        <f>+B31+B12</f>
        <v>764669130</v>
      </c>
      <c r="C32" s="9">
        <f>+C31+C12</f>
        <v>55552269.559999995</v>
      </c>
      <c r="D32" s="9">
        <f>+D31+D12</f>
        <v>820221399.55999994</v>
      </c>
      <c r="E32" s="9">
        <f>+E31+E12</f>
        <v>-94575017</v>
      </c>
      <c r="F32" s="9">
        <f>+F12+F31</f>
        <v>725646382.55999994</v>
      </c>
    </row>
    <row r="35" spans="1:6" ht="12" hidden="1">
      <c r="A35" s="18" t="s">
        <v>378</v>
      </c>
      <c r="B35" s="1" t="s">
        <v>168</v>
      </c>
      <c r="C35" s="1" t="s">
        <v>168</v>
      </c>
      <c r="D35" s="1" t="s">
        <v>168</v>
      </c>
      <c r="E35" s="1" t="s">
        <v>168</v>
      </c>
      <c r="F35" s="1" t="s">
        <v>168</v>
      </c>
    </row>
    <row r="36" spans="1:6" ht="12" hidden="1">
      <c r="A36" s="19"/>
      <c r="B36" s="4" t="s">
        <v>8</v>
      </c>
      <c r="C36" s="4" t="s">
        <v>5</v>
      </c>
      <c r="D36" s="4" t="s">
        <v>379</v>
      </c>
      <c r="E36" s="4" t="s">
        <v>5</v>
      </c>
      <c r="F36" s="4" t="s">
        <v>344</v>
      </c>
    </row>
    <row r="37" spans="1:6" ht="12" hidden="1">
      <c r="A37" s="20"/>
      <c r="B37" s="5" t="s">
        <v>5</v>
      </c>
      <c r="C37" s="5" t="s">
        <v>7</v>
      </c>
      <c r="D37" s="5" t="s">
        <v>5</v>
      </c>
      <c r="E37" s="5" t="s">
        <v>7</v>
      </c>
      <c r="F37" s="5" t="s">
        <v>206</v>
      </c>
    </row>
    <row r="38" spans="1:6" hidden="1">
      <c r="A38" s="13" t="s">
        <v>351</v>
      </c>
      <c r="B38" s="8">
        <v>1000000</v>
      </c>
      <c r="C38" s="14">
        <f>16044405-181634</f>
        <v>15862771</v>
      </c>
      <c r="D38" s="8">
        <f>+B38+C38</f>
        <v>16862771</v>
      </c>
      <c r="E38" s="8"/>
      <c r="F38" s="8">
        <f>+D38+E38</f>
        <v>16862771</v>
      </c>
    </row>
    <row r="39" spans="1:6" hidden="1">
      <c r="A39" s="15" t="s">
        <v>349</v>
      </c>
      <c r="B39" s="8">
        <f>107159284+336577058+59486351+26408898</f>
        <v>529631591</v>
      </c>
      <c r="C39" s="8">
        <f>644462+18399081+581380+4206302+1505052</f>
        <v>25336277</v>
      </c>
      <c r="D39" s="8">
        <f>+B39+C39</f>
        <v>554967868</v>
      </c>
      <c r="E39" s="8"/>
      <c r="F39" s="8">
        <f>+D39+E39</f>
        <v>554967868</v>
      </c>
    </row>
    <row r="40" spans="1:6" hidden="1">
      <c r="A40" s="15" t="s">
        <v>380</v>
      </c>
      <c r="B40" s="8">
        <f>5497194+7873295</f>
        <v>13370489</v>
      </c>
      <c r="C40" s="8">
        <f>10010643-235759</f>
        <v>9774884</v>
      </c>
      <c r="D40" s="8">
        <f>+B40+C40</f>
        <v>23145373</v>
      </c>
      <c r="E40" s="8"/>
      <c r="F40" s="8">
        <f>+D40+E40</f>
        <v>23145373</v>
      </c>
    </row>
    <row r="41" spans="1:6" hidden="1">
      <c r="A41" s="15" t="s">
        <v>382</v>
      </c>
      <c r="B41" s="8">
        <v>220667050</v>
      </c>
      <c r="C41" s="8">
        <v>193484</v>
      </c>
      <c r="D41" s="8">
        <f>+B41+C41</f>
        <v>220860534</v>
      </c>
      <c r="E41" s="8"/>
      <c r="F41" s="8">
        <f>+D41+E41</f>
        <v>220860534</v>
      </c>
    </row>
    <row r="42" spans="1:6" hidden="1">
      <c r="A42" s="15" t="s">
        <v>381</v>
      </c>
      <c r="B42" s="8">
        <v>0</v>
      </c>
      <c r="C42" s="8">
        <v>4384854</v>
      </c>
      <c r="D42" s="8">
        <f>+B42+C42</f>
        <v>4384854</v>
      </c>
      <c r="E42" s="8"/>
      <c r="F42" s="8">
        <f>+D42+E42</f>
        <v>4384854</v>
      </c>
    </row>
    <row r="43" spans="1:6" hidden="1">
      <c r="A43" s="8"/>
      <c r="B43" s="8"/>
      <c r="C43" s="8"/>
      <c r="D43" s="8"/>
      <c r="E43" s="8"/>
      <c r="F43" s="8"/>
    </row>
    <row r="44" spans="1:6" ht="12.6" hidden="1" thickBot="1">
      <c r="A44" s="16"/>
      <c r="B44" s="17">
        <f>SUM(B38:B43)</f>
        <v>764669130</v>
      </c>
      <c r="C44" s="17">
        <f>SUM(C38:C43)</f>
        <v>55552270</v>
      </c>
      <c r="D44" s="17">
        <f>SUM(D38:D43)</f>
        <v>820221400</v>
      </c>
      <c r="E44" s="17">
        <f>SUM(E38:E43)</f>
        <v>0</v>
      </c>
      <c r="F44" s="17">
        <f>SUM(F38:F43)</f>
        <v>820221400</v>
      </c>
    </row>
  </sheetData>
  <mergeCells count="2">
    <mergeCell ref="A2:A4"/>
    <mergeCell ref="A35:A37"/>
  </mergeCells>
  <phoneticPr fontId="7" type="noConversion"/>
  <pageMargins left="0.35433070866141736"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Per Funding</vt:lpstr>
      <vt:lpstr>Summary</vt:lpstr>
      <vt:lpstr>opex</vt:lpstr>
      <vt:lpstr>'Per Funding'!Print_Area</vt:lpstr>
      <vt:lpstr>Summary!Print_Area</vt:lpstr>
      <vt:lpstr>'Per Funding'!Print_Titles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 Odendaal</dc:creator>
  <cp:lastModifiedBy>diono</cp:lastModifiedBy>
  <cp:lastPrinted>2012-03-06T12:01:17Z</cp:lastPrinted>
  <dcterms:created xsi:type="dcterms:W3CDTF">2009-02-03T17:51:14Z</dcterms:created>
  <dcterms:modified xsi:type="dcterms:W3CDTF">2012-03-06T12:03:18Z</dcterms:modified>
</cp:coreProperties>
</file>