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tabRatio="778"/>
  </bookViews>
  <sheets>
    <sheet name="Appendix K (i)" sheetId="4" r:id="rId1"/>
    <sheet name="Appendix K (ii)" sheetId="1" r:id="rId2"/>
    <sheet name="Appendix L" sheetId="2" r:id="rId3"/>
    <sheet name="Appendix M (i)" sheetId="5" r:id="rId4"/>
    <sheet name="Appendix M (ii)" sheetId="3" r:id="rId5"/>
    <sheet name="Appendix N" sheetId="7" r:id="rId6"/>
    <sheet name="Appendix O" sheetId="8" r:id="rId7"/>
    <sheet name="Appendix S" sheetId="6" r:id="rId8"/>
    <sheet name="Sheet1" sheetId="9" r:id="rId9"/>
  </sheets>
  <externalReferences>
    <externalReference r:id="rId10"/>
    <externalReference r:id="rId11"/>
    <externalReference r:id="rId12"/>
  </externalReferences>
  <definedNames>
    <definedName name="_xlnm._FilterDatabase" localSheetId="5" hidden="1">'Appendix N'!$A$4:$AN$316</definedName>
    <definedName name="_xlnm._FilterDatabase" localSheetId="6" hidden="1">'Appendix O'!$A$4:$AO$316</definedName>
    <definedName name="desc">'[1]Template names'!$B$27</definedName>
    <definedName name="Head1">'[1]Template names'!$B$2</definedName>
    <definedName name="Head2">'[1]Template names'!$B$3</definedName>
    <definedName name="head27">'[1]Template names'!$B$30</definedName>
    <definedName name="Head38">'[1]Template names'!$B$42</definedName>
    <definedName name="Head39">'[1]Template names'!$B$43</definedName>
    <definedName name="Head40">'[1]Template names'!$B$44</definedName>
    <definedName name="Head41">'[1]Template names'!$B$45</definedName>
    <definedName name="Head5">'[1]Template names'!$B$6</definedName>
    <definedName name="Head6">'[1]Template names'!$B$9</definedName>
    <definedName name="Head7">'[1]Template names'!$B$10</definedName>
    <definedName name="Head8">'[1]Template names'!$B$11</definedName>
    <definedName name="_xlnm.Print_Area" localSheetId="5">'Appendix N'!$A$1:$AN$316</definedName>
    <definedName name="_xlnm.Print_Area" localSheetId="6">'Appendix O'!$A$1:$AO$316</definedName>
    <definedName name="_xlnm.Print_Titles" localSheetId="5">'Appendix N'!$A$1:$IV$4</definedName>
    <definedName name="_xlnm.Print_Titles" localSheetId="6">'Appendix O'!$A$1:$IV$4</definedName>
  </definedNames>
  <calcPr calcId="125725"/>
</workbook>
</file>

<file path=xl/calcChain.xml><?xml version="1.0" encoding="utf-8"?>
<calcChain xmlns="http://schemas.openxmlformats.org/spreadsheetml/2006/main">
  <c r="AP338" i="8"/>
  <c r="AC338"/>
  <c r="X338"/>
  <c r="AP337"/>
  <c r="AC337"/>
  <c r="X337"/>
  <c r="AP336"/>
  <c r="AC336"/>
  <c r="X336"/>
  <c r="AP335"/>
  <c r="AC335"/>
  <c r="X335"/>
  <c r="AP334"/>
  <c r="AC334"/>
  <c r="X334"/>
  <c r="AP333"/>
  <c r="AC333"/>
  <c r="X333"/>
  <c r="AP332"/>
  <c r="AC332"/>
  <c r="X332"/>
  <c r="AP331"/>
  <c r="AC331"/>
  <c r="X331"/>
  <c r="AP330"/>
  <c r="AC330"/>
  <c r="X330"/>
  <c r="AP329"/>
  <c r="AC329"/>
  <c r="X329"/>
  <c r="AP328"/>
  <c r="AC328"/>
  <c r="X328"/>
  <c r="AP327"/>
  <c r="AC327"/>
  <c r="X327"/>
  <c r="AP326"/>
  <c r="AC326"/>
  <c r="X326"/>
  <c r="AP325"/>
  <c r="AC325"/>
  <c r="X325"/>
  <c r="AP324"/>
  <c r="AC324"/>
  <c r="X324"/>
  <c r="AP323"/>
  <c r="AC323"/>
  <c r="X323"/>
  <c r="AP322"/>
  <c r="AC322"/>
  <c r="X322"/>
  <c r="AP321"/>
  <c r="AC321"/>
  <c r="X321"/>
  <c r="AP320"/>
  <c r="AC320"/>
  <c r="X320"/>
  <c r="AP319"/>
  <c r="X319"/>
  <c r="T319"/>
  <c r="S319"/>
  <c r="U319" s="1"/>
  <c r="AC319" s="1"/>
  <c r="AP318"/>
  <c r="X318"/>
  <c r="T318"/>
  <c r="S318"/>
  <c r="U318" s="1"/>
  <c r="AC318" s="1"/>
  <c r="AP317"/>
  <c r="S317" s="1"/>
  <c r="X317"/>
  <c r="T317"/>
  <c r="AP316"/>
  <c r="AP315"/>
  <c r="AP314"/>
  <c r="S314" s="1"/>
  <c r="AB314"/>
  <c r="Z314"/>
  <c r="AE314" s="1"/>
  <c r="AP313"/>
  <c r="AP312"/>
  <c r="AP311"/>
  <c r="AP310"/>
  <c r="AP309"/>
  <c r="AP308"/>
  <c r="AA308"/>
  <c r="Y308"/>
  <c r="T308"/>
  <c r="AP307"/>
  <c r="V307" s="1"/>
  <c r="AB307"/>
  <c r="Z307"/>
  <c r="AE307" s="1"/>
  <c r="S307"/>
  <c r="AD307" s="1"/>
  <c r="AP306"/>
  <c r="S306" s="1"/>
  <c r="U306" s="1"/>
  <c r="AC306" s="1"/>
  <c r="Z306"/>
  <c r="AE306" s="1"/>
  <c r="AP305"/>
  <c r="V305" s="1"/>
  <c r="Z305"/>
  <c r="AE305" s="1"/>
  <c r="AP304"/>
  <c r="S304" s="1"/>
  <c r="AB304"/>
  <c r="Z304"/>
  <c r="AE304" s="1"/>
  <c r="AP303"/>
  <c r="V303" s="1"/>
  <c r="Z303"/>
  <c r="S303"/>
  <c r="AP302"/>
  <c r="S302" s="1"/>
  <c r="U302" s="1"/>
  <c r="AC302" s="1"/>
  <c r="Z302"/>
  <c r="AE302" s="1"/>
  <c r="AP301"/>
  <c r="S301" s="1"/>
  <c r="U301" s="1"/>
  <c r="AC301" s="1"/>
  <c r="Z301"/>
  <c r="AE301" s="1"/>
  <c r="V301"/>
  <c r="AP300"/>
  <c r="V300" s="1"/>
  <c r="Z300"/>
  <c r="S300"/>
  <c r="AP299"/>
  <c r="S299" s="1"/>
  <c r="U299" s="1"/>
  <c r="AC299" s="1"/>
  <c r="Z299"/>
  <c r="AE299" s="1"/>
  <c r="AP298"/>
  <c r="Z298"/>
  <c r="AE298" s="1"/>
  <c r="AP297"/>
  <c r="Z297"/>
  <c r="AE297" s="1"/>
  <c r="AP296"/>
  <c r="S296" s="1"/>
  <c r="U296" s="1"/>
  <c r="AC296" s="1"/>
  <c r="Z296"/>
  <c r="AE296" s="1"/>
  <c r="V296"/>
  <c r="AP295"/>
  <c r="S295" s="1"/>
  <c r="Z295"/>
  <c r="AP294"/>
  <c r="S294" s="1"/>
  <c r="Z294"/>
  <c r="AE294" s="1"/>
  <c r="AP293"/>
  <c r="S293" s="1"/>
  <c r="Z293"/>
  <c r="AE293" s="1"/>
  <c r="AP292"/>
  <c r="V292" s="1"/>
  <c r="AB292"/>
  <c r="Z292"/>
  <c r="AE292" s="1"/>
  <c r="S292"/>
  <c r="AD292" s="1"/>
  <c r="AP291"/>
  <c r="Z291"/>
  <c r="AE291" s="1"/>
  <c r="AP290"/>
  <c r="Z290"/>
  <c r="AE290" s="1"/>
  <c r="S290"/>
  <c r="U290" s="1"/>
  <c r="AC290" s="1"/>
  <c r="AP289"/>
  <c r="Z289"/>
  <c r="AE289" s="1"/>
  <c r="V289"/>
  <c r="S289"/>
  <c r="U289" s="1"/>
  <c r="AC289" s="1"/>
  <c r="AP288"/>
  <c r="Z288"/>
  <c r="AE288" s="1"/>
  <c r="V288"/>
  <c r="S288"/>
  <c r="AP287"/>
  <c r="S287" s="1"/>
  <c r="U287" s="1"/>
  <c r="AC287" s="1"/>
  <c r="Z287"/>
  <c r="AE287" s="1"/>
  <c r="V287"/>
  <c r="AP286"/>
  <c r="S286" s="1"/>
  <c r="Z286"/>
  <c r="AP285"/>
  <c r="S285" s="1"/>
  <c r="Z285"/>
  <c r="AE285" s="1"/>
  <c r="AP284"/>
  <c r="S284" s="1"/>
  <c r="Z284"/>
  <c r="AE284" s="1"/>
  <c r="AP283"/>
  <c r="AB283"/>
  <c r="Z283"/>
  <c r="AE283" s="1"/>
  <c r="AP282"/>
  <c r="Z282"/>
  <c r="AP281"/>
  <c r="S281" s="1"/>
  <c r="Z281"/>
  <c r="AE281" s="1"/>
  <c r="AP280"/>
  <c r="V280" s="1"/>
  <c r="Z280"/>
  <c r="AE280" s="1"/>
  <c r="S280"/>
  <c r="AD280" s="1"/>
  <c r="AP279"/>
  <c r="Z279"/>
  <c r="AE279" s="1"/>
  <c r="AP278"/>
  <c r="S278" s="1"/>
  <c r="U278" s="1"/>
  <c r="AC278" s="1"/>
  <c r="Z278"/>
  <c r="AE278" s="1"/>
  <c r="AP277"/>
  <c r="Z277"/>
  <c r="AE277" s="1"/>
  <c r="S277"/>
  <c r="U277" s="1"/>
  <c r="AC277" s="1"/>
  <c r="AP276"/>
  <c r="Z276"/>
  <c r="AE276" s="1"/>
  <c r="S276"/>
  <c r="U276" s="1"/>
  <c r="AC276" s="1"/>
  <c r="AP275"/>
  <c r="S275" s="1"/>
  <c r="U275" s="1"/>
  <c r="AC275" s="1"/>
  <c r="Z275"/>
  <c r="AE275" s="1"/>
  <c r="AP274"/>
  <c r="V274" s="1"/>
  <c r="Z274"/>
  <c r="AE274" s="1"/>
  <c r="AP273"/>
  <c r="V273" s="1"/>
  <c r="AB273"/>
  <c r="Z273"/>
  <c r="AE273" s="1"/>
  <c r="S273"/>
  <c r="AD273" s="1"/>
  <c r="AP272"/>
  <c r="Z272"/>
  <c r="AE272" s="1"/>
  <c r="AP271"/>
  <c r="Z271"/>
  <c r="AE271" s="1"/>
  <c r="AP270"/>
  <c r="Z270"/>
  <c r="AE270" s="1"/>
  <c r="V270"/>
  <c r="S270"/>
  <c r="U270" s="1"/>
  <c r="AC270" s="1"/>
  <c r="AP269"/>
  <c r="Z269"/>
  <c r="AE269" s="1"/>
  <c r="V269"/>
  <c r="S269"/>
  <c r="AP268"/>
  <c r="Z268"/>
  <c r="AE268" s="1"/>
  <c r="S268"/>
  <c r="U268" s="1"/>
  <c r="AC268" s="1"/>
  <c r="AP267"/>
  <c r="Z267"/>
  <c r="AE267" s="1"/>
  <c r="V267"/>
  <c r="S267"/>
  <c r="U267" s="1"/>
  <c r="AC267" s="1"/>
  <c r="AP266"/>
  <c r="Z266"/>
  <c r="AE266" s="1"/>
  <c r="V266"/>
  <c r="S266"/>
  <c r="AP265"/>
  <c r="S265" s="1"/>
  <c r="U265" s="1"/>
  <c r="AC265" s="1"/>
  <c r="Z265"/>
  <c r="AE265" s="1"/>
  <c r="V265"/>
  <c r="AP264"/>
  <c r="S264" s="1"/>
  <c r="Z264"/>
  <c r="AP263"/>
  <c r="S263" s="1"/>
  <c r="Z263"/>
  <c r="AE263" s="1"/>
  <c r="AP262"/>
  <c r="S262" s="1"/>
  <c r="Z262"/>
  <c r="AE262" s="1"/>
  <c r="AP261"/>
  <c r="V261" s="1"/>
  <c r="AB261"/>
  <c r="Z261"/>
  <c r="AE261" s="1"/>
  <c r="S261"/>
  <c r="AD261" s="1"/>
  <c r="AP260"/>
  <c r="S260" s="1"/>
  <c r="U260" s="1"/>
  <c r="AC260" s="1"/>
  <c r="Z260"/>
  <c r="AE260" s="1"/>
  <c r="AP259"/>
  <c r="Z259"/>
  <c r="AE259" s="1"/>
  <c r="AP258"/>
  <c r="Z258"/>
  <c r="AE258" s="1"/>
  <c r="V258"/>
  <c r="S258"/>
  <c r="U258" s="1"/>
  <c r="AC258" s="1"/>
  <c r="AP257"/>
  <c r="S257" s="1"/>
  <c r="Z257"/>
  <c r="AE257" s="1"/>
  <c r="AP256"/>
  <c r="S256" s="1"/>
  <c r="Z256"/>
  <c r="AE256" s="1"/>
  <c r="AP255"/>
  <c r="V255" s="1"/>
  <c r="V308" s="1"/>
  <c r="AB255"/>
  <c r="Z255"/>
  <c r="S255"/>
  <c r="AD255" s="1"/>
  <c r="AP254"/>
  <c r="AP251"/>
  <c r="AA251"/>
  <c r="Y251"/>
  <c r="Z251" s="1"/>
  <c r="T251"/>
  <c r="AP250"/>
  <c r="S250" s="1"/>
  <c r="Z250"/>
  <c r="AP249"/>
  <c r="S249" s="1"/>
  <c r="Z249"/>
  <c r="AE249" s="1"/>
  <c r="AP248"/>
  <c r="S248" s="1"/>
  <c r="Z248"/>
  <c r="AE248" s="1"/>
  <c r="AP247"/>
  <c r="S247" s="1"/>
  <c r="AB247"/>
  <c r="Z247"/>
  <c r="AE247" s="1"/>
  <c r="AP246"/>
  <c r="S246" s="1"/>
  <c r="Z246"/>
  <c r="AP245"/>
  <c r="S245" s="1"/>
  <c r="Z245"/>
  <c r="AE245" s="1"/>
  <c r="AP244"/>
  <c r="V244" s="1"/>
  <c r="Z244"/>
  <c r="AE244" s="1"/>
  <c r="S244"/>
  <c r="AP243"/>
  <c r="Z243"/>
  <c r="S243"/>
  <c r="U243" s="1"/>
  <c r="AC243" s="1"/>
  <c r="AP242"/>
  <c r="Z242"/>
  <c r="AP241"/>
  <c r="S241" s="1"/>
  <c r="AD241" s="1"/>
  <c r="Z241"/>
  <c r="AE241" s="1"/>
  <c r="AP240"/>
  <c r="S240" s="1"/>
  <c r="AD240" s="1"/>
  <c r="AB240"/>
  <c r="Z240"/>
  <c r="AE240" s="1"/>
  <c r="AP239"/>
  <c r="S239" s="1"/>
  <c r="Z239"/>
  <c r="Z238"/>
  <c r="AB238" s="1"/>
  <c r="Z237"/>
  <c r="AB237" s="1"/>
  <c r="AP236"/>
  <c r="S236" s="1"/>
  <c r="Z236"/>
  <c r="AE236" s="1"/>
  <c r="U236"/>
  <c r="AC236" s="1"/>
  <c r="AP235"/>
  <c r="S235" s="1"/>
  <c r="Z235"/>
  <c r="AE235" s="1"/>
  <c r="AP234"/>
  <c r="V234" s="1"/>
  <c r="Z234"/>
  <c r="AE234" s="1"/>
  <c r="AP233"/>
  <c r="Z233"/>
  <c r="S233"/>
  <c r="U233" s="1"/>
  <c r="AC233" s="1"/>
  <c r="AP232"/>
  <c r="Z232"/>
  <c r="AP231"/>
  <c r="S231" s="1"/>
  <c r="AD231" s="1"/>
  <c r="Z231"/>
  <c r="AE231" s="1"/>
  <c r="AP230"/>
  <c r="S230" s="1"/>
  <c r="AD230" s="1"/>
  <c r="AB230"/>
  <c r="Z230"/>
  <c r="AE230" s="1"/>
  <c r="AP229"/>
  <c r="S229" s="1"/>
  <c r="AD229" s="1"/>
  <c r="AB229"/>
  <c r="Z229"/>
  <c r="AE229" s="1"/>
  <c r="Z228"/>
  <c r="AB228" s="1"/>
  <c r="AP227"/>
  <c r="V227" s="1"/>
  <c r="Z227"/>
  <c r="S227"/>
  <c r="U227" s="1"/>
  <c r="AP226"/>
  <c r="AP223"/>
  <c r="AA223"/>
  <c r="Y223"/>
  <c r="V223"/>
  <c r="V316" s="1"/>
  <c r="U223"/>
  <c r="T223"/>
  <c r="T316" s="1"/>
  <c r="S223"/>
  <c r="S316" s="1"/>
  <c r="AP222"/>
  <c r="Z222"/>
  <c r="AP221"/>
  <c r="S221" s="1"/>
  <c r="AD221" s="1"/>
  <c r="Z221"/>
  <c r="AE221" s="1"/>
  <c r="AP220"/>
  <c r="S220" s="1"/>
  <c r="AD220" s="1"/>
  <c r="AB220"/>
  <c r="Z220"/>
  <c r="AE220" s="1"/>
  <c r="AP219"/>
  <c r="S219" s="1"/>
  <c r="Z219"/>
  <c r="AP218"/>
  <c r="S218" s="1"/>
  <c r="Z218"/>
  <c r="AP217"/>
  <c r="S217" s="1"/>
  <c r="Z217"/>
  <c r="AE217" s="1"/>
  <c r="AP216"/>
  <c r="S216" s="1"/>
  <c r="AD216" s="1"/>
  <c r="Z216"/>
  <c r="AE216" s="1"/>
  <c r="AP215"/>
  <c r="S215" s="1"/>
  <c r="AD215" s="1"/>
  <c r="AB215"/>
  <c r="Z215"/>
  <c r="AE215" s="1"/>
  <c r="AP214"/>
  <c r="S214" s="1"/>
  <c r="AD214" s="1"/>
  <c r="AB214"/>
  <c r="Z214"/>
  <c r="AE214" s="1"/>
  <c r="AP213"/>
  <c r="V213" s="1"/>
  <c r="AB213"/>
  <c r="Z213"/>
  <c r="AE213" s="1"/>
  <c r="S213"/>
  <c r="U213" s="1"/>
  <c r="AC213" s="1"/>
  <c r="AP212"/>
  <c r="Z212"/>
  <c r="AP211"/>
  <c r="S211" s="1"/>
  <c r="U211" s="1"/>
  <c r="AC211" s="1"/>
  <c r="Z211"/>
  <c r="AE211" s="1"/>
  <c r="AP210"/>
  <c r="Z210"/>
  <c r="AE210" s="1"/>
  <c r="S210"/>
  <c r="U210" s="1"/>
  <c r="AC210" s="1"/>
  <c r="AP209"/>
  <c r="Z209"/>
  <c r="AE209" s="1"/>
  <c r="S209"/>
  <c r="U209" s="1"/>
  <c r="AC209" s="1"/>
  <c r="AP208"/>
  <c r="S208" s="1"/>
  <c r="U208" s="1"/>
  <c r="AC208" s="1"/>
  <c r="Z208"/>
  <c r="AE208" s="1"/>
  <c r="AP207"/>
  <c r="Z207"/>
  <c r="AE207" s="1"/>
  <c r="AP206"/>
  <c r="V206" s="1"/>
  <c r="AB206"/>
  <c r="Z206"/>
  <c r="AE206" s="1"/>
  <c r="AP205"/>
  <c r="V205" s="1"/>
  <c r="Z205"/>
  <c r="AE205" s="1"/>
  <c r="S205"/>
  <c r="U205" s="1"/>
  <c r="AC205" s="1"/>
  <c r="AP204"/>
  <c r="Z204"/>
  <c r="AE204" s="1"/>
  <c r="V204"/>
  <c r="S204"/>
  <c r="AD204" s="1"/>
  <c r="AP203"/>
  <c r="Z203"/>
  <c r="AE203" s="1"/>
  <c r="V203"/>
  <c r="S203"/>
  <c r="U203" s="1"/>
  <c r="AC203" s="1"/>
  <c r="AP202"/>
  <c r="Z202"/>
  <c r="V202"/>
  <c r="S202"/>
  <c r="AP201"/>
  <c r="Z201"/>
  <c r="AE201" s="1"/>
  <c r="S201"/>
  <c r="U201" s="1"/>
  <c r="AC201" s="1"/>
  <c r="AP200"/>
  <c r="Z200"/>
  <c r="AE200" s="1"/>
  <c r="S200"/>
  <c r="U200" s="1"/>
  <c r="AC200" s="1"/>
  <c r="AP199"/>
  <c r="V199" s="1"/>
  <c r="Z199"/>
  <c r="AE199" s="1"/>
  <c r="AP198"/>
  <c r="S198" s="1"/>
  <c r="Z198"/>
  <c r="AB198" s="1"/>
  <c r="AP197"/>
  <c r="AP194"/>
  <c r="Y194"/>
  <c r="Z194" s="1"/>
  <c r="T194"/>
  <c r="AP193"/>
  <c r="Z193"/>
  <c r="AE193" s="1"/>
  <c r="AP192"/>
  <c r="S192" s="1"/>
  <c r="AB192"/>
  <c r="Z192"/>
  <c r="AE192" s="1"/>
  <c r="AP191"/>
  <c r="S191" s="1"/>
  <c r="AB191"/>
  <c r="Z191"/>
  <c r="AE191" s="1"/>
  <c r="AP190"/>
  <c r="S190" s="1"/>
  <c r="Z190"/>
  <c r="AP189"/>
  <c r="S189" s="1"/>
  <c r="Z189"/>
  <c r="AE189" s="1"/>
  <c r="AP188"/>
  <c r="S188" s="1"/>
  <c r="AB188"/>
  <c r="Z188"/>
  <c r="AE188" s="1"/>
  <c r="AP187"/>
  <c r="V187" s="1"/>
  <c r="AB187"/>
  <c r="Z187"/>
  <c r="AE187" s="1"/>
  <c r="S187"/>
  <c r="AP186"/>
  <c r="S186" s="1"/>
  <c r="U186" s="1"/>
  <c r="AC186" s="1"/>
  <c r="Z186"/>
  <c r="AE186" s="1"/>
  <c r="AP185"/>
  <c r="S185" s="1"/>
  <c r="U185" s="1"/>
  <c r="AC185" s="1"/>
  <c r="Z185"/>
  <c r="AE185" s="1"/>
  <c r="V185"/>
  <c r="AP184"/>
  <c r="V184" s="1"/>
  <c r="Z184"/>
  <c r="AE184" s="1"/>
  <c r="S184"/>
  <c r="AP183"/>
  <c r="Z183"/>
  <c r="AE183" s="1"/>
  <c r="Z182"/>
  <c r="AE182" s="1"/>
  <c r="S182"/>
  <c r="U182" s="1"/>
  <c r="AC182" s="1"/>
  <c r="AP181"/>
  <c r="Z181"/>
  <c r="AE181" s="1"/>
  <c r="V181"/>
  <c r="S181"/>
  <c r="U181" s="1"/>
  <c r="AC181" s="1"/>
  <c r="AP180"/>
  <c r="Z180"/>
  <c r="V180"/>
  <c r="S180"/>
  <c r="AP179"/>
  <c r="S179" s="1"/>
  <c r="U179" s="1"/>
  <c r="AC179" s="1"/>
  <c r="Z179"/>
  <c r="AE179" s="1"/>
  <c r="V179"/>
  <c r="AP178"/>
  <c r="V178" s="1"/>
  <c r="AB178"/>
  <c r="Z178"/>
  <c r="AE178" s="1"/>
  <c r="S178"/>
  <c r="AP177"/>
  <c r="Z177"/>
  <c r="AE177" s="1"/>
  <c r="AP176"/>
  <c r="V176" s="1"/>
  <c r="AB176"/>
  <c r="Z176"/>
  <c r="AE176" s="1"/>
  <c r="S176"/>
  <c r="AD176" s="1"/>
  <c r="AP175"/>
  <c r="V175" s="1"/>
  <c r="Z175"/>
  <c r="AE175" s="1"/>
  <c r="S175"/>
  <c r="U175" s="1"/>
  <c r="AC175" s="1"/>
  <c r="AP174"/>
  <c r="Z174"/>
  <c r="AE174" s="1"/>
  <c r="AP173"/>
  <c r="Z173"/>
  <c r="AE173" s="1"/>
  <c r="V173"/>
  <c r="S173"/>
  <c r="U173" s="1"/>
  <c r="AC173" s="1"/>
  <c r="AP172"/>
  <c r="Z172"/>
  <c r="V172"/>
  <c r="S172"/>
  <c r="AP171"/>
  <c r="Z171"/>
  <c r="AE171" s="1"/>
  <c r="S171"/>
  <c r="U171" s="1"/>
  <c r="AC171" s="1"/>
  <c r="AP170"/>
  <c r="Z170"/>
  <c r="AE170" s="1"/>
  <c r="AP169"/>
  <c r="S169" s="1"/>
  <c r="U169" s="1"/>
  <c r="AC169" s="1"/>
  <c r="Z169"/>
  <c r="AE169" s="1"/>
  <c r="AP168"/>
  <c r="Z168"/>
  <c r="AE168" s="1"/>
  <c r="S168"/>
  <c r="U168" s="1"/>
  <c r="AC168" s="1"/>
  <c r="Z167"/>
  <c r="AB167" s="1"/>
  <c r="Z166"/>
  <c r="AB166" s="1"/>
  <c r="AP165"/>
  <c r="S165" s="1"/>
  <c r="U165" s="1"/>
  <c r="AC165" s="1"/>
  <c r="AE165"/>
  <c r="Z165"/>
  <c r="AA165" s="1"/>
  <c r="AA194" s="1"/>
  <c r="AP164"/>
  <c r="Z164"/>
  <c r="AE164" s="1"/>
  <c r="AP163"/>
  <c r="Z163"/>
  <c r="AE163" s="1"/>
  <c r="V163"/>
  <c r="S163"/>
  <c r="U163" s="1"/>
  <c r="AC163" s="1"/>
  <c r="AP162"/>
  <c r="Z162"/>
  <c r="V162"/>
  <c r="S162"/>
  <c r="AP161"/>
  <c r="S161" s="1"/>
  <c r="U161" s="1"/>
  <c r="AC161" s="1"/>
  <c r="Z161"/>
  <c r="AE161" s="1"/>
  <c r="V161"/>
  <c r="AP160"/>
  <c r="AB160"/>
  <c r="Z160"/>
  <c r="AE160" s="1"/>
  <c r="AP159"/>
  <c r="Z159"/>
  <c r="AP158"/>
  <c r="Z158"/>
  <c r="AE158" s="1"/>
  <c r="AP157"/>
  <c r="AB157"/>
  <c r="Z157"/>
  <c r="AE157" s="1"/>
  <c r="AP156"/>
  <c r="AB156"/>
  <c r="Z156"/>
  <c r="AE156" s="1"/>
  <c r="AP155"/>
  <c r="Z155"/>
  <c r="AP154"/>
  <c r="S154" s="1"/>
  <c r="U154" s="1"/>
  <c r="AC154" s="1"/>
  <c r="Z154"/>
  <c r="AE154" s="1"/>
  <c r="AP153"/>
  <c r="S153" s="1"/>
  <c r="U153" s="1"/>
  <c r="AC153" s="1"/>
  <c r="AE153"/>
  <c r="Z153"/>
  <c r="AB153" s="1"/>
  <c r="AP152"/>
  <c r="S152" s="1"/>
  <c r="U152" s="1"/>
  <c r="AC152" s="1"/>
  <c r="Z152"/>
  <c r="AE152" s="1"/>
  <c r="AP151"/>
  <c r="S151" s="1"/>
  <c r="U151" s="1"/>
  <c r="AC151" s="1"/>
  <c r="AE151"/>
  <c r="Z151"/>
  <c r="AB151" s="1"/>
  <c r="AP150"/>
  <c r="S150" s="1"/>
  <c r="Z150"/>
  <c r="AE150" s="1"/>
  <c r="AP149"/>
  <c r="S149" s="1"/>
  <c r="AB149"/>
  <c r="Z149"/>
  <c r="AE149" s="1"/>
  <c r="AP148"/>
  <c r="S148" s="1"/>
  <c r="AB148"/>
  <c r="Z148"/>
  <c r="AE148" s="1"/>
  <c r="Z147"/>
  <c r="AE147" s="1"/>
  <c r="AP146"/>
  <c r="Z146"/>
  <c r="AE146" s="1"/>
  <c r="AP145"/>
  <c r="Z145"/>
  <c r="AE145" s="1"/>
  <c r="S145"/>
  <c r="U145" s="1"/>
  <c r="AC145" s="1"/>
  <c r="AP144"/>
  <c r="Z144"/>
  <c r="AE144" s="1"/>
  <c r="AP143"/>
  <c r="Z143"/>
  <c r="AE143" s="1"/>
  <c r="AP142"/>
  <c r="Z142"/>
  <c r="AE142" s="1"/>
  <c r="AP141"/>
  <c r="AB141"/>
  <c r="Z141"/>
  <c r="AE141" s="1"/>
  <c r="V141"/>
  <c r="S141"/>
  <c r="AD141" s="1"/>
  <c r="AP140"/>
  <c r="Z140"/>
  <c r="AE140" s="1"/>
  <c r="AP139"/>
  <c r="Z139"/>
  <c r="AE139" s="1"/>
  <c r="AP138"/>
  <c r="Z138"/>
  <c r="AE138" s="1"/>
  <c r="AP137"/>
  <c r="Z137"/>
  <c r="AP136"/>
  <c r="Z136"/>
  <c r="AE136" s="1"/>
  <c r="AP135"/>
  <c r="V135" s="1"/>
  <c r="Z135"/>
  <c r="AE135" s="1"/>
  <c r="S135"/>
  <c r="U135" s="1"/>
  <c r="AC135" s="1"/>
  <c r="Z134"/>
  <c r="AE134" s="1"/>
  <c r="AP133"/>
  <c r="Z133"/>
  <c r="AE133" s="1"/>
  <c r="S133"/>
  <c r="U133" s="1"/>
  <c r="AC133" s="1"/>
  <c r="AP132"/>
  <c r="Z132"/>
  <c r="AE132" s="1"/>
  <c r="AP131"/>
  <c r="Z131"/>
  <c r="AE131" s="1"/>
  <c r="V131"/>
  <c r="S131"/>
  <c r="U131" s="1"/>
  <c r="AC131" s="1"/>
  <c r="AP130"/>
  <c r="AB130"/>
  <c r="Z130"/>
  <c r="AE130" s="1"/>
  <c r="V130"/>
  <c r="S130"/>
  <c r="AP129"/>
  <c r="Z129"/>
  <c r="AE129" s="1"/>
  <c r="AP128"/>
  <c r="V128" s="1"/>
  <c r="AB128"/>
  <c r="Z128"/>
  <c r="AE128" s="1"/>
  <c r="S128"/>
  <c r="AD128" s="1"/>
  <c r="AP127"/>
  <c r="V127" s="1"/>
  <c r="Z127"/>
  <c r="AE127" s="1"/>
  <c r="AP126"/>
  <c r="S126" s="1"/>
  <c r="AB126"/>
  <c r="Z126"/>
  <c r="AE126" s="1"/>
  <c r="AP125"/>
  <c r="V125" s="1"/>
  <c r="AB125"/>
  <c r="Z125"/>
  <c r="AE125" s="1"/>
  <c r="S125"/>
  <c r="AD125" s="1"/>
  <c r="AP124"/>
  <c r="V124" s="1"/>
  <c r="Z124"/>
  <c r="AE124" s="1"/>
  <c r="S124"/>
  <c r="U124" s="1"/>
  <c r="AC124" s="1"/>
  <c r="AP123"/>
  <c r="V123" s="1"/>
  <c r="AB123"/>
  <c r="Z123"/>
  <c r="AE123" s="1"/>
  <c r="S123"/>
  <c r="AD123" s="1"/>
  <c r="AP122"/>
  <c r="Z122"/>
  <c r="AE122" s="1"/>
  <c r="V122"/>
  <c r="S122"/>
  <c r="U122" s="1"/>
  <c r="AC122" s="1"/>
  <c r="AP121"/>
  <c r="Z121"/>
  <c r="V121"/>
  <c r="S121"/>
  <c r="AD121" s="1"/>
  <c r="AP120"/>
  <c r="Z120"/>
  <c r="AE120" s="1"/>
  <c r="V120"/>
  <c r="S120"/>
  <c r="U120" s="1"/>
  <c r="AC120" s="1"/>
  <c r="AP119"/>
  <c r="S119" s="1"/>
  <c r="AB119"/>
  <c r="Z119"/>
  <c r="AE119" s="1"/>
  <c r="AP118"/>
  <c r="Z118"/>
  <c r="Z117"/>
  <c r="AP116"/>
  <c r="AB116"/>
  <c r="Z116"/>
  <c r="AE116" s="1"/>
  <c r="V116"/>
  <c r="S116"/>
  <c r="AD116" s="1"/>
  <c r="AP115"/>
  <c r="S115" s="1"/>
  <c r="U115" s="1"/>
  <c r="AC115" s="1"/>
  <c r="Z115"/>
  <c r="AE115" s="1"/>
  <c r="V115"/>
  <c r="AP114"/>
  <c r="S114" s="1"/>
  <c r="AD114" s="1"/>
  <c r="Z114"/>
  <c r="V114"/>
  <c r="AP113"/>
  <c r="Z113"/>
  <c r="AE113" s="1"/>
  <c r="V113"/>
  <c r="S113"/>
  <c r="U113" s="1"/>
  <c r="AC113" s="1"/>
  <c r="AP112"/>
  <c r="Z112"/>
  <c r="V112"/>
  <c r="S112"/>
  <c r="AP111"/>
  <c r="S111" s="1"/>
  <c r="U111" s="1"/>
  <c r="AC111" s="1"/>
  <c r="Z111"/>
  <c r="AE111" s="1"/>
  <c r="AP110"/>
  <c r="V110" s="1"/>
  <c r="Z110"/>
  <c r="AP109"/>
  <c r="V109" s="1"/>
  <c r="Z109"/>
  <c r="AE109" s="1"/>
  <c r="S109"/>
  <c r="U109" s="1"/>
  <c r="AC109" s="1"/>
  <c r="AP108"/>
  <c r="AB108"/>
  <c r="Z108"/>
  <c r="AE108" s="1"/>
  <c r="V108"/>
  <c r="S108"/>
  <c r="AD108" s="1"/>
  <c r="AP107"/>
  <c r="S107" s="1"/>
  <c r="U107" s="1"/>
  <c r="AC107" s="1"/>
  <c r="Z107"/>
  <c r="AE107" s="1"/>
  <c r="V107"/>
  <c r="AP106"/>
  <c r="S106" s="1"/>
  <c r="AD106" s="1"/>
  <c r="Z106"/>
  <c r="V106"/>
  <c r="AP105"/>
  <c r="Z105"/>
  <c r="AE105" s="1"/>
  <c r="S105"/>
  <c r="U105" s="1"/>
  <c r="AC105" s="1"/>
  <c r="AE104"/>
  <c r="AB104"/>
  <c r="AP103"/>
  <c r="S103" s="1"/>
  <c r="U103" s="1"/>
  <c r="AC103" s="1"/>
  <c r="Z103"/>
  <c r="AE103" s="1"/>
  <c r="AP102"/>
  <c r="AE102"/>
  <c r="AB102"/>
  <c r="AP101"/>
  <c r="S101" s="1"/>
  <c r="Z101"/>
  <c r="AP100"/>
  <c r="AB100"/>
  <c r="Z100"/>
  <c r="AE100" s="1"/>
  <c r="V100"/>
  <c r="S100"/>
  <c r="AD100" s="1"/>
  <c r="AP99"/>
  <c r="Z99"/>
  <c r="AE99" s="1"/>
  <c r="AP98"/>
  <c r="Z98"/>
  <c r="AP97"/>
  <c r="Z97"/>
  <c r="AE97" s="1"/>
  <c r="V97"/>
  <c r="S97"/>
  <c r="U97" s="1"/>
  <c r="AC97" s="1"/>
  <c r="AP96"/>
  <c r="Z96"/>
  <c r="AE96" s="1"/>
  <c r="V96"/>
  <c r="S96"/>
  <c r="AP95"/>
  <c r="S95" s="1"/>
  <c r="U95" s="1"/>
  <c r="AC95" s="1"/>
  <c r="Z95"/>
  <c r="AE95" s="1"/>
  <c r="V95"/>
  <c r="AP94"/>
  <c r="V94" s="1"/>
  <c r="Z94"/>
  <c r="AE94" s="1"/>
  <c r="AP93"/>
  <c r="Z93"/>
  <c r="AE93" s="1"/>
  <c r="V93"/>
  <c r="S93"/>
  <c r="U93" s="1"/>
  <c r="AC93" s="1"/>
  <c r="AP92"/>
  <c r="AB92"/>
  <c r="Z92"/>
  <c r="AE92" s="1"/>
  <c r="V92"/>
  <c r="S92"/>
  <c r="AP91"/>
  <c r="S91" s="1"/>
  <c r="U91" s="1"/>
  <c r="AC91" s="1"/>
  <c r="Z91"/>
  <c r="AE91" s="1"/>
  <c r="V91"/>
  <c r="AP90"/>
  <c r="V90" s="1"/>
  <c r="Z90"/>
  <c r="S90"/>
  <c r="AP89"/>
  <c r="V89" s="1"/>
  <c r="Z89"/>
  <c r="AE89" s="1"/>
  <c r="S89"/>
  <c r="U89" s="1"/>
  <c r="AC89" s="1"/>
  <c r="AP88"/>
  <c r="AB88"/>
  <c r="Z88"/>
  <c r="AE88" s="1"/>
  <c r="V88"/>
  <c r="S88"/>
  <c r="AD88" s="1"/>
  <c r="AP87"/>
  <c r="Z87"/>
  <c r="AE87" s="1"/>
  <c r="AP86"/>
  <c r="V86" s="1"/>
  <c r="Z86"/>
  <c r="AE86" s="1"/>
  <c r="AP85"/>
  <c r="Z85"/>
  <c r="AE85" s="1"/>
  <c r="S85"/>
  <c r="U85" s="1"/>
  <c r="AC85" s="1"/>
  <c r="AP84"/>
  <c r="Z84"/>
  <c r="AE84" s="1"/>
  <c r="AP83"/>
  <c r="V83" s="1"/>
  <c r="V194" s="1"/>
  <c r="Z83"/>
  <c r="AE83" s="1"/>
  <c r="AP82"/>
  <c r="AP80"/>
  <c r="AA80"/>
  <c r="Z80"/>
  <c r="Y80"/>
  <c r="T80"/>
  <c r="AP79"/>
  <c r="S79" s="1"/>
  <c r="AB79"/>
  <c r="Z79"/>
  <c r="AE79" s="1"/>
  <c r="AP78"/>
  <c r="S78" s="1"/>
  <c r="Z78"/>
  <c r="AP77"/>
  <c r="AB77"/>
  <c r="Z77"/>
  <c r="AE77" s="1"/>
  <c r="V77"/>
  <c r="S77"/>
  <c r="AP76"/>
  <c r="Z76"/>
  <c r="AE76" s="1"/>
  <c r="S76"/>
  <c r="U76" s="1"/>
  <c r="AC76" s="1"/>
  <c r="Z75"/>
  <c r="AE75" s="1"/>
  <c r="Z74"/>
  <c r="AE74" s="1"/>
  <c r="AP73"/>
  <c r="S73" s="1"/>
  <c r="U73" s="1"/>
  <c r="AC73" s="1"/>
  <c r="Z73"/>
  <c r="AE73" s="1"/>
  <c r="AP72"/>
  <c r="V72" s="1"/>
  <c r="Z72"/>
  <c r="AE72" s="1"/>
  <c r="S72"/>
  <c r="U72" s="1"/>
  <c r="AC72" s="1"/>
  <c r="AP71"/>
  <c r="AP68"/>
  <c r="AA68"/>
  <c r="Y68"/>
  <c r="Z68" s="1"/>
  <c r="T68"/>
  <c r="AP67"/>
  <c r="Z67"/>
  <c r="AE67" s="1"/>
  <c r="AP66"/>
  <c r="V66" s="1"/>
  <c r="Z66"/>
  <c r="AE66" s="1"/>
  <c r="AP65"/>
  <c r="Z65"/>
  <c r="AE65" s="1"/>
  <c r="S65"/>
  <c r="U65" s="1"/>
  <c r="AC65" s="1"/>
  <c r="AP64"/>
  <c r="S64" s="1"/>
  <c r="Z64"/>
  <c r="AE64" s="1"/>
  <c r="AP63"/>
  <c r="V63" s="1"/>
  <c r="V68" s="1"/>
  <c r="Z63"/>
  <c r="AE63" s="1"/>
  <c r="AP62"/>
  <c r="AP60"/>
  <c r="AP59"/>
  <c r="AA59"/>
  <c r="AF59" s="1"/>
  <c r="Y59"/>
  <c r="Z59" s="1"/>
  <c r="T59"/>
  <c r="AP58"/>
  <c r="Z58"/>
  <c r="AE58" s="1"/>
  <c r="S58"/>
  <c r="U58" s="1"/>
  <c r="AC58" s="1"/>
  <c r="AP57"/>
  <c r="S57" s="1"/>
  <c r="U57" s="1"/>
  <c r="AC57" s="1"/>
  <c r="Z57"/>
  <c r="AE57" s="1"/>
  <c r="AP56"/>
  <c r="S56" s="1"/>
  <c r="U56" s="1"/>
  <c r="AC56" s="1"/>
  <c r="Z56"/>
  <c r="AE56" s="1"/>
  <c r="AP55"/>
  <c r="Z55"/>
  <c r="AE55" s="1"/>
  <c r="S55"/>
  <c r="U55" s="1"/>
  <c r="AC55" s="1"/>
  <c r="AP54"/>
  <c r="Z54"/>
  <c r="AE54" s="1"/>
  <c r="V54"/>
  <c r="S54"/>
  <c r="U54" s="1"/>
  <c r="AC54" s="1"/>
  <c r="AP53"/>
  <c r="Z53"/>
  <c r="AE53" s="1"/>
  <c r="V53"/>
  <c r="S53"/>
  <c r="AP52"/>
  <c r="S52" s="1"/>
  <c r="U52" s="1"/>
  <c r="AC52" s="1"/>
  <c r="Z52"/>
  <c r="AE52" s="1"/>
  <c r="V52"/>
  <c r="AP51"/>
  <c r="V51" s="1"/>
  <c r="Z51"/>
  <c r="S51"/>
  <c r="AP50"/>
  <c r="V50" s="1"/>
  <c r="Z50"/>
  <c r="AE50" s="1"/>
  <c r="AP49"/>
  <c r="V49" s="1"/>
  <c r="AB49"/>
  <c r="Z49"/>
  <c r="AE49" s="1"/>
  <c r="S49"/>
  <c r="AD49" s="1"/>
  <c r="AP48"/>
  <c r="Z48"/>
  <c r="AE48" s="1"/>
  <c r="AP47"/>
  <c r="V47" s="1"/>
  <c r="Z47"/>
  <c r="AE47" s="1"/>
  <c r="AP46"/>
  <c r="Z46"/>
  <c r="V46"/>
  <c r="S46"/>
  <c r="U46" s="1"/>
  <c r="AC46" s="1"/>
  <c r="AP45"/>
  <c r="Z45"/>
  <c r="AE45" s="1"/>
  <c r="V45"/>
  <c r="S45"/>
  <c r="U45" s="1"/>
  <c r="AC45" s="1"/>
  <c r="AP44"/>
  <c r="S44" s="1"/>
  <c r="U44" s="1"/>
  <c r="AC44" s="1"/>
  <c r="Z44"/>
  <c r="V44"/>
  <c r="AP43"/>
  <c r="V43" s="1"/>
  <c r="Z43"/>
  <c r="S43"/>
  <c r="U43" s="1"/>
  <c r="AC43" s="1"/>
  <c r="AP42"/>
  <c r="V42" s="1"/>
  <c r="Z42"/>
  <c r="AP41"/>
  <c r="V41" s="1"/>
  <c r="AB41"/>
  <c r="Z41"/>
  <c r="AE41" s="1"/>
  <c r="S41"/>
  <c r="U41" s="1"/>
  <c r="AC41" s="1"/>
  <c r="AP40"/>
  <c r="Z40"/>
  <c r="AP39"/>
  <c r="V39" s="1"/>
  <c r="Z39"/>
  <c r="AE39" s="1"/>
  <c r="S39"/>
  <c r="U39" s="1"/>
  <c r="AC39" s="1"/>
  <c r="AP38"/>
  <c r="Z38"/>
  <c r="AE38" s="1"/>
  <c r="V38"/>
  <c r="S38"/>
  <c r="U38" s="1"/>
  <c r="AC38" s="1"/>
  <c r="AP37"/>
  <c r="S37" s="1"/>
  <c r="U37" s="1"/>
  <c r="AC37" s="1"/>
  <c r="Z37"/>
  <c r="V37"/>
  <c r="AP36"/>
  <c r="V36" s="1"/>
  <c r="Z36"/>
  <c r="S36"/>
  <c r="U36" s="1"/>
  <c r="AC36" s="1"/>
  <c r="AP35"/>
  <c r="V35" s="1"/>
  <c r="Z35"/>
  <c r="AP34"/>
  <c r="V34" s="1"/>
  <c r="AB34"/>
  <c r="Z34"/>
  <c r="AE34" s="1"/>
  <c r="S34"/>
  <c r="U34" s="1"/>
  <c r="AC34" s="1"/>
  <c r="AP33"/>
  <c r="Z33"/>
  <c r="AP32"/>
  <c r="V32" s="1"/>
  <c r="Z32"/>
  <c r="AE32" s="1"/>
  <c r="S32"/>
  <c r="U32" s="1"/>
  <c r="AC32" s="1"/>
  <c r="AP31"/>
  <c r="V31" s="1"/>
  <c r="Z31"/>
  <c r="S31"/>
  <c r="U31" s="1"/>
  <c r="AC31" s="1"/>
  <c r="AP30"/>
  <c r="V30" s="1"/>
  <c r="Z30"/>
  <c r="AE30" s="1"/>
  <c r="AP29"/>
  <c r="Z29"/>
  <c r="V29"/>
  <c r="S29"/>
  <c r="U29" s="1"/>
  <c r="AC29" s="1"/>
  <c r="AP28"/>
  <c r="Z28"/>
  <c r="V28"/>
  <c r="V59" s="1"/>
  <c r="S28"/>
  <c r="AP27"/>
  <c r="AP25"/>
  <c r="AB25"/>
  <c r="AP24"/>
  <c r="AA24"/>
  <c r="Y24"/>
  <c r="Z24" s="1"/>
  <c r="AE24" s="1"/>
  <c r="T24"/>
  <c r="AP23"/>
  <c r="V23" s="1"/>
  <c r="Z23"/>
  <c r="AE23" s="1"/>
  <c r="S23"/>
  <c r="S24" s="1"/>
  <c r="AP22"/>
  <c r="V22" s="1"/>
  <c r="Z22"/>
  <c r="AP21"/>
  <c r="AP19"/>
  <c r="AP18"/>
  <c r="AA18"/>
  <c r="Y18"/>
  <c r="V18"/>
  <c r="T18"/>
  <c r="AP17"/>
  <c r="S17" s="1"/>
  <c r="AB17"/>
  <c r="Z17"/>
  <c r="AE17" s="1"/>
  <c r="AP16"/>
  <c r="S16" s="1"/>
  <c r="AB16"/>
  <c r="Z16"/>
  <c r="AE16" s="1"/>
  <c r="AP15"/>
  <c r="S15" s="1"/>
  <c r="Z15"/>
  <c r="AP14"/>
  <c r="S14" s="1"/>
  <c r="Z14"/>
  <c r="AE14" s="1"/>
  <c r="AP13"/>
  <c r="S13" s="1"/>
  <c r="AB13"/>
  <c r="Z13"/>
  <c r="AE13" s="1"/>
  <c r="AP12"/>
  <c r="S12" s="1"/>
  <c r="AB12"/>
  <c r="Z12"/>
  <c r="AE12" s="1"/>
  <c r="Z11"/>
  <c r="AB11" s="1"/>
  <c r="AP10"/>
  <c r="Z10"/>
  <c r="S10"/>
  <c r="U10" s="1"/>
  <c r="AC10" s="1"/>
  <c r="AP9"/>
  <c r="Z9"/>
  <c r="S9"/>
  <c r="U9" s="1"/>
  <c r="AC9" s="1"/>
  <c r="AP8"/>
  <c r="S8" s="1"/>
  <c r="U8" s="1"/>
  <c r="AC8" s="1"/>
  <c r="Z8"/>
  <c r="AP7"/>
  <c r="S7" s="1"/>
  <c r="Z7"/>
  <c r="AD7" s="1"/>
  <c r="AP6"/>
  <c r="B10" i="2"/>
  <c r="AO338" i="7"/>
  <c r="AB338"/>
  <c r="W338"/>
  <c r="AO337"/>
  <c r="AB337"/>
  <c r="W337"/>
  <c r="AO336"/>
  <c r="AB336"/>
  <c r="W336"/>
  <c r="AO335"/>
  <c r="AB335"/>
  <c r="W335"/>
  <c r="AO334"/>
  <c r="AB334"/>
  <c r="W334"/>
  <c r="AO333"/>
  <c r="AB333"/>
  <c r="W333"/>
  <c r="AO332"/>
  <c r="AB332"/>
  <c r="W332"/>
  <c r="AO331"/>
  <c r="AB331"/>
  <c r="W331"/>
  <c r="AO330"/>
  <c r="AB330"/>
  <c r="W330"/>
  <c r="AO329"/>
  <c r="AB329"/>
  <c r="W329"/>
  <c r="AO328"/>
  <c r="AB328"/>
  <c r="W328"/>
  <c r="AO327"/>
  <c r="AB327"/>
  <c r="W327"/>
  <c r="AO326"/>
  <c r="AB326"/>
  <c r="W326"/>
  <c r="AO325"/>
  <c r="AB325"/>
  <c r="W325"/>
  <c r="AO324"/>
  <c r="AB324"/>
  <c r="W324"/>
  <c r="AO323"/>
  <c r="AB323"/>
  <c r="W323"/>
  <c r="AO322"/>
  <c r="AB322"/>
  <c r="W322"/>
  <c r="AO321"/>
  <c r="AB321"/>
  <c r="W321"/>
  <c r="AO320"/>
  <c r="AB320"/>
  <c r="W320"/>
  <c r="AO319"/>
  <c r="W319"/>
  <c r="S319"/>
  <c r="R319"/>
  <c r="T319" s="1"/>
  <c r="AB319" s="1"/>
  <c r="AO318"/>
  <c r="R318" s="1"/>
  <c r="W318"/>
  <c r="S318"/>
  <c r="AO317"/>
  <c r="W317"/>
  <c r="AO316"/>
  <c r="AO315"/>
  <c r="AO314"/>
  <c r="R314" s="1"/>
  <c r="Y314"/>
  <c r="AO313"/>
  <c r="AO312"/>
  <c r="AO311"/>
  <c r="AO310"/>
  <c r="AO309"/>
  <c r="AO308"/>
  <c r="Z308"/>
  <c r="X308"/>
  <c r="S308"/>
  <c r="AO307"/>
  <c r="Y307"/>
  <c r="U307"/>
  <c r="R307"/>
  <c r="T307" s="1"/>
  <c r="AB307" s="1"/>
  <c r="AO306"/>
  <c r="Y306"/>
  <c r="AD306" s="1"/>
  <c r="R306"/>
  <c r="T306" s="1"/>
  <c r="AB306" s="1"/>
  <c r="AO305"/>
  <c r="U305" s="1"/>
  <c r="Y305"/>
  <c r="AD305" s="1"/>
  <c r="R305"/>
  <c r="T305" s="1"/>
  <c r="AB305" s="1"/>
  <c r="AO304"/>
  <c r="R304" s="1"/>
  <c r="Y304"/>
  <c r="AO303"/>
  <c r="U303" s="1"/>
  <c r="Y303"/>
  <c r="AD303" s="1"/>
  <c r="R303"/>
  <c r="AC303" s="1"/>
  <c r="AO302"/>
  <c r="Y302"/>
  <c r="AD302" s="1"/>
  <c r="R302"/>
  <c r="T302" s="1"/>
  <c r="AB302" s="1"/>
  <c r="AO301"/>
  <c r="U301" s="1"/>
  <c r="Y301"/>
  <c r="AD301" s="1"/>
  <c r="AO300"/>
  <c r="Y300"/>
  <c r="U300"/>
  <c r="R300"/>
  <c r="AO299"/>
  <c r="Y299"/>
  <c r="AD299" s="1"/>
  <c r="R299"/>
  <c r="T299" s="1"/>
  <c r="AB299" s="1"/>
  <c r="AO298"/>
  <c r="Y298"/>
  <c r="AD298" s="1"/>
  <c r="AO297"/>
  <c r="Y297"/>
  <c r="AD297" s="1"/>
  <c r="AO296"/>
  <c r="Y296"/>
  <c r="AD296" s="1"/>
  <c r="U296"/>
  <c r="R296"/>
  <c r="T296" s="1"/>
  <c r="AB296" s="1"/>
  <c r="AO295"/>
  <c r="R295" s="1"/>
  <c r="Y295"/>
  <c r="AO294"/>
  <c r="R294" s="1"/>
  <c r="Y294"/>
  <c r="AD294" s="1"/>
  <c r="AO293"/>
  <c r="R293" s="1"/>
  <c r="AA293"/>
  <c r="Y293"/>
  <c r="AD293" s="1"/>
  <c r="AO292"/>
  <c r="U292" s="1"/>
  <c r="Y292"/>
  <c r="AD292" s="1"/>
  <c r="R292"/>
  <c r="AO291"/>
  <c r="Y291"/>
  <c r="AD291" s="1"/>
  <c r="AO290"/>
  <c r="Y290"/>
  <c r="AD290" s="1"/>
  <c r="R290"/>
  <c r="T290" s="1"/>
  <c r="AB290" s="1"/>
  <c r="AO289"/>
  <c r="U289" s="1"/>
  <c r="Y289"/>
  <c r="AD289" s="1"/>
  <c r="R289"/>
  <c r="T289" s="1"/>
  <c r="AB289" s="1"/>
  <c r="AO288"/>
  <c r="U288" s="1"/>
  <c r="Y288"/>
  <c r="AD288" s="1"/>
  <c r="AO287"/>
  <c r="Y287"/>
  <c r="AD287" s="1"/>
  <c r="U287"/>
  <c r="R287"/>
  <c r="T287" s="1"/>
  <c r="AB287" s="1"/>
  <c r="AO286"/>
  <c r="R286" s="1"/>
  <c r="Y286"/>
  <c r="AO285"/>
  <c r="R285" s="1"/>
  <c r="AA285"/>
  <c r="Y285"/>
  <c r="AD285" s="1"/>
  <c r="AO284"/>
  <c r="R284" s="1"/>
  <c r="AA284"/>
  <c r="Y284"/>
  <c r="AD284" s="1"/>
  <c r="AO283"/>
  <c r="Y283"/>
  <c r="AD283" s="1"/>
  <c r="AO282"/>
  <c r="Y282"/>
  <c r="AO281"/>
  <c r="R281" s="1"/>
  <c r="AA281"/>
  <c r="Y281"/>
  <c r="AD281" s="1"/>
  <c r="AO280"/>
  <c r="U280" s="1"/>
  <c r="AA280"/>
  <c r="Y280"/>
  <c r="AD280" s="1"/>
  <c r="AO279"/>
  <c r="Y279"/>
  <c r="AD279" s="1"/>
  <c r="AO278"/>
  <c r="Y278"/>
  <c r="AD278" s="1"/>
  <c r="R278"/>
  <c r="T278" s="1"/>
  <c r="AB278" s="1"/>
  <c r="AO277"/>
  <c r="Y277"/>
  <c r="AD277" s="1"/>
  <c r="R277"/>
  <c r="T277" s="1"/>
  <c r="AB277" s="1"/>
  <c r="AO276"/>
  <c r="R276" s="1"/>
  <c r="T276" s="1"/>
  <c r="AB276" s="1"/>
  <c r="Y276"/>
  <c r="AD276" s="1"/>
  <c r="AO275"/>
  <c r="R275" s="1"/>
  <c r="T275" s="1"/>
  <c r="AB275" s="1"/>
  <c r="Y275"/>
  <c r="AD275" s="1"/>
  <c r="AO274"/>
  <c r="R274" s="1"/>
  <c r="T274" s="1"/>
  <c r="AB274" s="1"/>
  <c r="Y274"/>
  <c r="AD274" s="1"/>
  <c r="U274"/>
  <c r="AO273"/>
  <c r="U273" s="1"/>
  <c r="AA273"/>
  <c r="Y273"/>
  <c r="AD273" s="1"/>
  <c r="R273"/>
  <c r="AO272"/>
  <c r="Y272"/>
  <c r="AD272" s="1"/>
  <c r="AO271"/>
  <c r="U271" s="1"/>
  <c r="AA271"/>
  <c r="Y271"/>
  <c r="AD271" s="1"/>
  <c r="R271"/>
  <c r="AC271" s="1"/>
  <c r="AO270"/>
  <c r="U270" s="1"/>
  <c r="Y270"/>
  <c r="AD270" s="1"/>
  <c r="R270"/>
  <c r="T270" s="1"/>
  <c r="AB270" s="1"/>
  <c r="AO269"/>
  <c r="U269" s="1"/>
  <c r="Y269"/>
  <c r="AD269" s="1"/>
  <c r="AO268"/>
  <c r="Y268"/>
  <c r="AD268" s="1"/>
  <c r="R268"/>
  <c r="T268" s="1"/>
  <c r="AB268" s="1"/>
  <c r="AO267"/>
  <c r="U267" s="1"/>
  <c r="Y267"/>
  <c r="AD267" s="1"/>
  <c r="R267"/>
  <c r="T267" s="1"/>
  <c r="AB267" s="1"/>
  <c r="AO266"/>
  <c r="Y266"/>
  <c r="U266"/>
  <c r="R266"/>
  <c r="AO265"/>
  <c r="Y265"/>
  <c r="AD265" s="1"/>
  <c r="U265"/>
  <c r="T265"/>
  <c r="AB265" s="1"/>
  <c r="R265"/>
  <c r="AO264"/>
  <c r="R264" s="1"/>
  <c r="AA264"/>
  <c r="Y264"/>
  <c r="AD264" s="1"/>
  <c r="AO263"/>
  <c r="R263" s="1"/>
  <c r="AA263"/>
  <c r="Y263"/>
  <c r="AD263" s="1"/>
  <c r="AO262"/>
  <c r="R262" s="1"/>
  <c r="Y262"/>
  <c r="AO261"/>
  <c r="R261" s="1"/>
  <c r="AC261" s="1"/>
  <c r="AA261"/>
  <c r="Y261"/>
  <c r="AD261" s="1"/>
  <c r="AO260"/>
  <c r="Y260"/>
  <c r="AD260" s="1"/>
  <c r="R260"/>
  <c r="T260" s="1"/>
  <c r="AB260" s="1"/>
  <c r="AO259"/>
  <c r="Y259"/>
  <c r="AD259" s="1"/>
  <c r="AO258"/>
  <c r="Y258"/>
  <c r="AD258" s="1"/>
  <c r="U258"/>
  <c r="R258"/>
  <c r="T258" s="1"/>
  <c r="AB258" s="1"/>
  <c r="AO257"/>
  <c r="R257" s="1"/>
  <c r="AA257"/>
  <c r="Y257"/>
  <c r="AD257" s="1"/>
  <c r="AO256"/>
  <c r="R256" s="1"/>
  <c r="Y256"/>
  <c r="AD256" s="1"/>
  <c r="AO255"/>
  <c r="Y255"/>
  <c r="U255"/>
  <c r="R255"/>
  <c r="AO254"/>
  <c r="AO251"/>
  <c r="Z251"/>
  <c r="X251"/>
  <c r="Y251" s="1"/>
  <c r="S251"/>
  <c r="AO250"/>
  <c r="R250" s="1"/>
  <c r="Y250"/>
  <c r="AD250" s="1"/>
  <c r="AO249"/>
  <c r="R249" s="1"/>
  <c r="AA249"/>
  <c r="Y249"/>
  <c r="AD249" s="1"/>
  <c r="AO248"/>
  <c r="R248" s="1"/>
  <c r="AA248"/>
  <c r="Y248"/>
  <c r="AD248" s="1"/>
  <c r="AO247"/>
  <c r="R247" s="1"/>
  <c r="Y247"/>
  <c r="AO246"/>
  <c r="R246" s="1"/>
  <c r="Y246"/>
  <c r="AD246" s="1"/>
  <c r="AO245"/>
  <c r="R245" s="1"/>
  <c r="AA245"/>
  <c r="Y245"/>
  <c r="AD245" s="1"/>
  <c r="AO244"/>
  <c r="U244" s="1"/>
  <c r="AA244"/>
  <c r="Y244"/>
  <c r="AD244" s="1"/>
  <c r="R244"/>
  <c r="AO243"/>
  <c r="R243" s="1"/>
  <c r="T243" s="1"/>
  <c r="AB243" s="1"/>
  <c r="Y243"/>
  <c r="AO242"/>
  <c r="Y242"/>
  <c r="U242"/>
  <c r="R242"/>
  <c r="T242" s="1"/>
  <c r="AB242" s="1"/>
  <c r="AO241"/>
  <c r="R241" s="1"/>
  <c r="AC241" s="1"/>
  <c r="AA241"/>
  <c r="Y241"/>
  <c r="AD241" s="1"/>
  <c r="AO240"/>
  <c r="R240" s="1"/>
  <c r="Y240"/>
  <c r="AD240" s="1"/>
  <c r="AO239"/>
  <c r="R239" s="1"/>
  <c r="AA239"/>
  <c r="Y239"/>
  <c r="AD239" s="1"/>
  <c r="Y238"/>
  <c r="AA238" s="1"/>
  <c r="AA237"/>
  <c r="Y237"/>
  <c r="AO236"/>
  <c r="R236" s="1"/>
  <c r="AC236"/>
  <c r="AA236"/>
  <c r="Y236"/>
  <c r="AD236" s="1"/>
  <c r="T236"/>
  <c r="AB236" s="1"/>
  <c r="AO235"/>
  <c r="R235" s="1"/>
  <c r="AC235" s="1"/>
  <c r="AA235"/>
  <c r="Y235"/>
  <c r="AD235" s="1"/>
  <c r="AO234"/>
  <c r="U234" s="1"/>
  <c r="AA234"/>
  <c r="Y234"/>
  <c r="AD234" s="1"/>
  <c r="R234"/>
  <c r="T234" s="1"/>
  <c r="AB234" s="1"/>
  <c r="AO233"/>
  <c r="R233" s="1"/>
  <c r="T233" s="1"/>
  <c r="AB233" s="1"/>
  <c r="Y233"/>
  <c r="AO232"/>
  <c r="Y232"/>
  <c r="U232"/>
  <c r="R232"/>
  <c r="T232" s="1"/>
  <c r="AB232" s="1"/>
  <c r="AO231"/>
  <c r="R231" s="1"/>
  <c r="AC231" s="1"/>
  <c r="AA231"/>
  <c r="Y231"/>
  <c r="AD231" s="1"/>
  <c r="AO230"/>
  <c r="R230" s="1"/>
  <c r="Y230"/>
  <c r="AD230" s="1"/>
  <c r="AO229"/>
  <c r="R229" s="1"/>
  <c r="Y229"/>
  <c r="Y228"/>
  <c r="AA228" s="1"/>
  <c r="AO227"/>
  <c r="Y227"/>
  <c r="U227"/>
  <c r="R227"/>
  <c r="T227" s="1"/>
  <c r="AO226"/>
  <c r="AO223"/>
  <c r="Z223"/>
  <c r="X223"/>
  <c r="U223"/>
  <c r="U316" s="1"/>
  <c r="T223"/>
  <c r="S223"/>
  <c r="S316" s="1"/>
  <c r="R223"/>
  <c r="R316" s="1"/>
  <c r="AO222"/>
  <c r="Y222"/>
  <c r="U222"/>
  <c r="T222"/>
  <c r="AB222" s="1"/>
  <c r="R222"/>
  <c r="AO221"/>
  <c r="R221" s="1"/>
  <c r="AA221"/>
  <c r="Y221"/>
  <c r="AD221" s="1"/>
  <c r="AO220"/>
  <c r="R220" s="1"/>
  <c r="Y220"/>
  <c r="AO219"/>
  <c r="R219" s="1"/>
  <c r="AC219" s="1"/>
  <c r="Y219"/>
  <c r="AD219" s="1"/>
  <c r="AO218"/>
  <c r="R218" s="1"/>
  <c r="AC218" s="1"/>
  <c r="Y218"/>
  <c r="AD218" s="1"/>
  <c r="AO217"/>
  <c r="R217" s="1"/>
  <c r="AC217" s="1"/>
  <c r="AA217"/>
  <c r="Y217"/>
  <c r="AD217" s="1"/>
  <c r="AO216"/>
  <c r="R216" s="1"/>
  <c r="Y216"/>
  <c r="AD216" s="1"/>
  <c r="AO215"/>
  <c r="R215" s="1"/>
  <c r="Y215"/>
  <c r="T215"/>
  <c r="AB215" s="1"/>
  <c r="AO214"/>
  <c r="R214" s="1"/>
  <c r="Y214"/>
  <c r="AO213"/>
  <c r="U213" s="1"/>
  <c r="Y213"/>
  <c r="AD213" s="1"/>
  <c r="AO212"/>
  <c r="Y212"/>
  <c r="AD212" s="1"/>
  <c r="U212"/>
  <c r="R212"/>
  <c r="T212" s="1"/>
  <c r="AB212" s="1"/>
  <c r="AO211"/>
  <c r="R211" s="1"/>
  <c r="T211" s="1"/>
  <c r="AB211" s="1"/>
  <c r="Y211"/>
  <c r="AC211" s="1"/>
  <c r="AO210"/>
  <c r="Y210"/>
  <c r="R210"/>
  <c r="T210" s="1"/>
  <c r="AB210" s="1"/>
  <c r="AO209"/>
  <c r="Y209"/>
  <c r="R209"/>
  <c r="T209" s="1"/>
  <c r="AB209" s="1"/>
  <c r="AO208"/>
  <c r="R208" s="1"/>
  <c r="T208" s="1"/>
  <c r="AB208" s="1"/>
  <c r="Y208"/>
  <c r="AO207"/>
  <c r="Y207"/>
  <c r="AO206"/>
  <c r="U206" s="1"/>
  <c r="AA206"/>
  <c r="Y206"/>
  <c r="AD206" s="1"/>
  <c r="R206"/>
  <c r="T206" s="1"/>
  <c r="AB206" s="1"/>
  <c r="AO205"/>
  <c r="U205" s="1"/>
  <c r="Y205"/>
  <c r="R205"/>
  <c r="T205" s="1"/>
  <c r="AB205" s="1"/>
  <c r="AO204"/>
  <c r="U204" s="1"/>
  <c r="Y204"/>
  <c r="AD204" s="1"/>
  <c r="AO203"/>
  <c r="Y203"/>
  <c r="U203"/>
  <c r="R203"/>
  <c r="T203" s="1"/>
  <c r="AB203" s="1"/>
  <c r="AO202"/>
  <c r="Y202"/>
  <c r="U202"/>
  <c r="R202"/>
  <c r="T202" s="1"/>
  <c r="AB202" s="1"/>
  <c r="AO201"/>
  <c r="Y201"/>
  <c r="R201"/>
  <c r="T201" s="1"/>
  <c r="AB201" s="1"/>
  <c r="AO200"/>
  <c r="Y200"/>
  <c r="R200"/>
  <c r="T200" s="1"/>
  <c r="AB200" s="1"/>
  <c r="AO199"/>
  <c r="U199" s="1"/>
  <c r="Y199"/>
  <c r="R199"/>
  <c r="T199" s="1"/>
  <c r="AB199" s="1"/>
  <c r="AO198"/>
  <c r="R198" s="1"/>
  <c r="Y198"/>
  <c r="AA198" s="1"/>
  <c r="AO197"/>
  <c r="AO194"/>
  <c r="X194"/>
  <c r="Y194" s="1"/>
  <c r="S194"/>
  <c r="AO193"/>
  <c r="Y193"/>
  <c r="AO192"/>
  <c r="R192" s="1"/>
  <c r="AA192"/>
  <c r="Y192"/>
  <c r="AD192" s="1"/>
  <c r="AO191"/>
  <c r="R191" s="1"/>
  <c r="Y191"/>
  <c r="AD191" s="1"/>
  <c r="AO190"/>
  <c r="R190" s="1"/>
  <c r="Y190"/>
  <c r="AO189"/>
  <c r="R189" s="1"/>
  <c r="AA189"/>
  <c r="Y189"/>
  <c r="AD189" s="1"/>
  <c r="AO188"/>
  <c r="R188" s="1"/>
  <c r="AA188"/>
  <c r="Y188"/>
  <c r="AD188" s="1"/>
  <c r="AO187"/>
  <c r="U187" s="1"/>
  <c r="AA187"/>
  <c r="Y187"/>
  <c r="AD187" s="1"/>
  <c r="R187"/>
  <c r="T187" s="1"/>
  <c r="AB187" s="1"/>
  <c r="AO186"/>
  <c r="R186" s="1"/>
  <c r="T186" s="1"/>
  <c r="AB186" s="1"/>
  <c r="Y186"/>
  <c r="AO185"/>
  <c r="R185" s="1"/>
  <c r="T185" s="1"/>
  <c r="AB185" s="1"/>
  <c r="Y185"/>
  <c r="U185"/>
  <c r="AO184"/>
  <c r="U184" s="1"/>
  <c r="Y184"/>
  <c r="AD184" s="1"/>
  <c r="R184"/>
  <c r="T184" s="1"/>
  <c r="AB184" s="1"/>
  <c r="AO183"/>
  <c r="Y183"/>
  <c r="Y182"/>
  <c r="R182"/>
  <c r="T182" s="1"/>
  <c r="AB182" s="1"/>
  <c r="AO181"/>
  <c r="Y181"/>
  <c r="U181"/>
  <c r="R181"/>
  <c r="T181" s="1"/>
  <c r="AB181" s="1"/>
  <c r="AO180"/>
  <c r="Y180"/>
  <c r="U180"/>
  <c r="R180"/>
  <c r="T180" s="1"/>
  <c r="AB180" s="1"/>
  <c r="AO179"/>
  <c r="R179" s="1"/>
  <c r="T179" s="1"/>
  <c r="AB179" s="1"/>
  <c r="Y179"/>
  <c r="AO178"/>
  <c r="AA178"/>
  <c r="Y178"/>
  <c r="AD178" s="1"/>
  <c r="AO177"/>
  <c r="R177" s="1"/>
  <c r="T177" s="1"/>
  <c r="AB177" s="1"/>
  <c r="Y177"/>
  <c r="U177"/>
  <c r="AO176"/>
  <c r="U176" s="1"/>
  <c r="Y176"/>
  <c r="AD176" s="1"/>
  <c r="R176"/>
  <c r="T176" s="1"/>
  <c r="AB176" s="1"/>
  <c r="AO175"/>
  <c r="U175" s="1"/>
  <c r="Y175"/>
  <c r="R175"/>
  <c r="T175" s="1"/>
  <c r="AB175" s="1"/>
  <c r="AO174"/>
  <c r="R174" s="1"/>
  <c r="AA174"/>
  <c r="Y174"/>
  <c r="AD174" s="1"/>
  <c r="AO173"/>
  <c r="U173" s="1"/>
  <c r="Y173"/>
  <c r="AO172"/>
  <c r="U172" s="1"/>
  <c r="AA172"/>
  <c r="Y172"/>
  <c r="AD172" s="1"/>
  <c r="R172"/>
  <c r="T172" s="1"/>
  <c r="AB172" s="1"/>
  <c r="AO171"/>
  <c r="R171" s="1"/>
  <c r="T171" s="1"/>
  <c r="AB171" s="1"/>
  <c r="Y171"/>
  <c r="AO170"/>
  <c r="Y170"/>
  <c r="AA170" s="1"/>
  <c r="AO169"/>
  <c r="Y169"/>
  <c r="R169"/>
  <c r="T169" s="1"/>
  <c r="AB169" s="1"/>
  <c r="AO168"/>
  <c r="R168" s="1"/>
  <c r="T168" s="1"/>
  <c r="AB168" s="1"/>
  <c r="Y168"/>
  <c r="Y167"/>
  <c r="AA167" s="1"/>
  <c r="Y166"/>
  <c r="AA166" s="1"/>
  <c r="AO165"/>
  <c r="Y165"/>
  <c r="AD165" s="1"/>
  <c r="R165"/>
  <c r="T165" s="1"/>
  <c r="AB165" s="1"/>
  <c r="AO164"/>
  <c r="R164" s="1"/>
  <c r="Y164"/>
  <c r="AD164" s="1"/>
  <c r="AO163"/>
  <c r="R163" s="1"/>
  <c r="T163" s="1"/>
  <c r="AB163" s="1"/>
  <c r="Y163"/>
  <c r="U163"/>
  <c r="AO162"/>
  <c r="U162" s="1"/>
  <c r="Y162"/>
  <c r="AD162" s="1"/>
  <c r="R162"/>
  <c r="T162" s="1"/>
  <c r="AB162" s="1"/>
  <c r="AO161"/>
  <c r="U161" s="1"/>
  <c r="Y161"/>
  <c r="AO160"/>
  <c r="AA160"/>
  <c r="Y160"/>
  <c r="AD160" s="1"/>
  <c r="AO159"/>
  <c r="Y159"/>
  <c r="AD159" s="1"/>
  <c r="AO158"/>
  <c r="Y158"/>
  <c r="AD158" s="1"/>
  <c r="AO157"/>
  <c r="Y157"/>
  <c r="AD157" s="1"/>
  <c r="AO156"/>
  <c r="AA156"/>
  <c r="Y156"/>
  <c r="AD156" s="1"/>
  <c r="AO155"/>
  <c r="Y155"/>
  <c r="AD155" s="1"/>
  <c r="AO154"/>
  <c r="R154" s="1"/>
  <c r="T154" s="1"/>
  <c r="AB154" s="1"/>
  <c r="Y154"/>
  <c r="AO153"/>
  <c r="AD153"/>
  <c r="Y153"/>
  <c r="AA153" s="1"/>
  <c r="R153"/>
  <c r="T153" s="1"/>
  <c r="AB153" s="1"/>
  <c r="AO152"/>
  <c r="R152" s="1"/>
  <c r="T152" s="1"/>
  <c r="AB152" s="1"/>
  <c r="Y152"/>
  <c r="AO151"/>
  <c r="AD151"/>
  <c r="AA151"/>
  <c r="Y151"/>
  <c r="R151"/>
  <c r="T151" s="1"/>
  <c r="AB151" s="1"/>
  <c r="AO150"/>
  <c r="R150" s="1"/>
  <c r="AC150" s="1"/>
  <c r="AA150"/>
  <c r="Y150"/>
  <c r="AD150" s="1"/>
  <c r="AO149"/>
  <c r="R149" s="1"/>
  <c r="AC149"/>
  <c r="Y149"/>
  <c r="AD149" s="1"/>
  <c r="T149"/>
  <c r="AB149" s="1"/>
  <c r="AO148"/>
  <c r="R148" s="1"/>
  <c r="AC148" s="1"/>
  <c r="Y148"/>
  <c r="AD148" s="1"/>
  <c r="Y147"/>
  <c r="AA147" s="1"/>
  <c r="AO146"/>
  <c r="Y146"/>
  <c r="AA146" s="1"/>
  <c r="AO145"/>
  <c r="R145" s="1"/>
  <c r="T145" s="1"/>
  <c r="AB145" s="1"/>
  <c r="Y145"/>
  <c r="AO144"/>
  <c r="Y144"/>
  <c r="AA144" s="1"/>
  <c r="AO143"/>
  <c r="Y143"/>
  <c r="AA143" s="1"/>
  <c r="AO142"/>
  <c r="U142" s="1"/>
  <c r="Y142"/>
  <c r="AO141"/>
  <c r="R141" s="1"/>
  <c r="AA141"/>
  <c r="Y141"/>
  <c r="AD141" s="1"/>
  <c r="AO140"/>
  <c r="Y140"/>
  <c r="AA140" s="1"/>
  <c r="AO139"/>
  <c r="Y139"/>
  <c r="AA139" s="1"/>
  <c r="AO138"/>
  <c r="U138" s="1"/>
  <c r="Y138"/>
  <c r="AO137"/>
  <c r="U137" s="1"/>
  <c r="Y137"/>
  <c r="AD137" s="1"/>
  <c r="AO136"/>
  <c r="Y136"/>
  <c r="AA136" s="1"/>
  <c r="AO135"/>
  <c r="R135" s="1"/>
  <c r="T135" s="1"/>
  <c r="AB135" s="1"/>
  <c r="Y135"/>
  <c r="Y134"/>
  <c r="AA134" s="1"/>
  <c r="AO133"/>
  <c r="Y133"/>
  <c r="R133"/>
  <c r="T133" s="1"/>
  <c r="AB133" s="1"/>
  <c r="AO132"/>
  <c r="Y132"/>
  <c r="AA132" s="1"/>
  <c r="AO131"/>
  <c r="U131" s="1"/>
  <c r="Y131"/>
  <c r="AO130"/>
  <c r="R130" s="1"/>
  <c r="AA130"/>
  <c r="Y130"/>
  <c r="AD130" s="1"/>
  <c r="AO129"/>
  <c r="U129" s="1"/>
  <c r="Y129"/>
  <c r="AO128"/>
  <c r="U128" s="1"/>
  <c r="AA128"/>
  <c r="Y128"/>
  <c r="AD128" s="1"/>
  <c r="R128"/>
  <c r="T128" s="1"/>
  <c r="AB128" s="1"/>
  <c r="AO127"/>
  <c r="U127" s="1"/>
  <c r="Y127"/>
  <c r="AO126"/>
  <c r="R126" s="1"/>
  <c r="AC126" s="1"/>
  <c r="Y126"/>
  <c r="AD126" s="1"/>
  <c r="AO125"/>
  <c r="R125" s="1"/>
  <c r="T125" s="1"/>
  <c r="AB125" s="1"/>
  <c r="Y125"/>
  <c r="AD125" s="1"/>
  <c r="AO124"/>
  <c r="Y124"/>
  <c r="U124"/>
  <c r="R124"/>
  <c r="T124" s="1"/>
  <c r="AB124" s="1"/>
  <c r="AO123"/>
  <c r="R123" s="1"/>
  <c r="Y123"/>
  <c r="AD123" s="1"/>
  <c r="U123"/>
  <c r="AO122"/>
  <c r="Y122"/>
  <c r="U122"/>
  <c r="R122"/>
  <c r="T122" s="1"/>
  <c r="AB122" s="1"/>
  <c r="AO121"/>
  <c r="Y121"/>
  <c r="AD121" s="1"/>
  <c r="U121"/>
  <c r="R121"/>
  <c r="T121" s="1"/>
  <c r="AB121" s="1"/>
  <c r="AO120"/>
  <c r="R120" s="1"/>
  <c r="T120" s="1"/>
  <c r="AB120" s="1"/>
  <c r="Y120"/>
  <c r="U120"/>
  <c r="AO119"/>
  <c r="R119" s="1"/>
  <c r="Y119"/>
  <c r="AD119" s="1"/>
  <c r="AO118"/>
  <c r="U118" s="1"/>
  <c r="Y118"/>
  <c r="AD118" s="1"/>
  <c r="R118"/>
  <c r="T118" s="1"/>
  <c r="AB118" s="1"/>
  <c r="Y117"/>
  <c r="AD117" s="1"/>
  <c r="AO116"/>
  <c r="Y116"/>
  <c r="AD116" s="1"/>
  <c r="U116"/>
  <c r="R116"/>
  <c r="T116" s="1"/>
  <c r="AB116" s="1"/>
  <c r="AO115"/>
  <c r="Y115"/>
  <c r="U115"/>
  <c r="R115"/>
  <c r="T115" s="1"/>
  <c r="AB115" s="1"/>
  <c r="AO114"/>
  <c r="R114" s="1"/>
  <c r="AA114"/>
  <c r="Y114"/>
  <c r="AD114" s="1"/>
  <c r="AO113"/>
  <c r="U113" s="1"/>
  <c r="Y113"/>
  <c r="AO112"/>
  <c r="U112" s="1"/>
  <c r="AA112"/>
  <c r="Y112"/>
  <c r="AD112" s="1"/>
  <c r="R112"/>
  <c r="T112" s="1"/>
  <c r="AB112" s="1"/>
  <c r="AO111"/>
  <c r="U111" s="1"/>
  <c r="Y111"/>
  <c r="AO110"/>
  <c r="R110" s="1"/>
  <c r="Y110"/>
  <c r="AD110" s="1"/>
  <c r="AO109"/>
  <c r="R109" s="1"/>
  <c r="T109" s="1"/>
  <c r="AB109" s="1"/>
  <c r="Y109"/>
  <c r="AO108"/>
  <c r="Y108"/>
  <c r="AD108" s="1"/>
  <c r="U108"/>
  <c r="R108"/>
  <c r="T108" s="1"/>
  <c r="AB108" s="1"/>
  <c r="AO107"/>
  <c r="Y107"/>
  <c r="U107"/>
  <c r="R107"/>
  <c r="T107" s="1"/>
  <c r="AB107" s="1"/>
  <c r="AO106"/>
  <c r="U106" s="1"/>
  <c r="AA106"/>
  <c r="Y106"/>
  <c r="AD106" s="1"/>
  <c r="R106"/>
  <c r="AC106" s="1"/>
  <c r="AO105"/>
  <c r="R105" s="1"/>
  <c r="T105" s="1"/>
  <c r="AB105" s="1"/>
  <c r="Y105"/>
  <c r="AD105" s="1"/>
  <c r="AD104"/>
  <c r="AA104"/>
  <c r="AO103"/>
  <c r="Y103"/>
  <c r="AD103" s="1"/>
  <c r="R103"/>
  <c r="T103" s="1"/>
  <c r="AB103" s="1"/>
  <c r="AO102"/>
  <c r="AD102"/>
  <c r="AA102"/>
  <c r="AO101"/>
  <c r="R101" s="1"/>
  <c r="AA101"/>
  <c r="Y101"/>
  <c r="AD101" s="1"/>
  <c r="AO100"/>
  <c r="U100" s="1"/>
  <c r="Y100"/>
  <c r="AD100" s="1"/>
  <c r="R100"/>
  <c r="AO99"/>
  <c r="U99" s="1"/>
  <c r="Y99"/>
  <c r="AD99" s="1"/>
  <c r="AO98"/>
  <c r="U98" s="1"/>
  <c r="AA98"/>
  <c r="Y98"/>
  <c r="AD98" s="1"/>
  <c r="AO97"/>
  <c r="U97" s="1"/>
  <c r="Y97"/>
  <c r="AD97" s="1"/>
  <c r="AO96"/>
  <c r="R96" s="1"/>
  <c r="AC96" s="1"/>
  <c r="Y96"/>
  <c r="AD96" s="1"/>
  <c r="AO95"/>
  <c r="Y95"/>
  <c r="AD95" s="1"/>
  <c r="U95"/>
  <c r="R95"/>
  <c r="T95" s="1"/>
  <c r="AB95" s="1"/>
  <c r="AO94"/>
  <c r="Y94"/>
  <c r="AD94" s="1"/>
  <c r="U94"/>
  <c r="R94"/>
  <c r="AO93"/>
  <c r="R93" s="1"/>
  <c r="T93" s="1"/>
  <c r="AB93" s="1"/>
  <c r="Y93"/>
  <c r="AD93" s="1"/>
  <c r="U93"/>
  <c r="AO92"/>
  <c r="U92" s="1"/>
  <c r="Y92"/>
  <c r="AD92" s="1"/>
  <c r="AO91"/>
  <c r="U91" s="1"/>
  <c r="Y91"/>
  <c r="AD91" s="1"/>
  <c r="AO90"/>
  <c r="U90" s="1"/>
  <c r="AA90"/>
  <c r="Y90"/>
  <c r="AD90" s="1"/>
  <c r="AO89"/>
  <c r="U89" s="1"/>
  <c r="Y89"/>
  <c r="AD89" s="1"/>
  <c r="AO88"/>
  <c r="R88" s="1"/>
  <c r="AC88" s="1"/>
  <c r="Y88"/>
  <c r="AD88" s="1"/>
  <c r="AO87"/>
  <c r="Y87"/>
  <c r="AD87" s="1"/>
  <c r="U87"/>
  <c r="R87"/>
  <c r="T87" s="1"/>
  <c r="AB87" s="1"/>
  <c r="AO86"/>
  <c r="Y86"/>
  <c r="AD86" s="1"/>
  <c r="U86"/>
  <c r="R86"/>
  <c r="AO85"/>
  <c r="Y85"/>
  <c r="AD85" s="1"/>
  <c r="R85"/>
  <c r="T85" s="1"/>
  <c r="AB85" s="1"/>
  <c r="AO84"/>
  <c r="Y84"/>
  <c r="AD84" s="1"/>
  <c r="U84"/>
  <c r="R84"/>
  <c r="T84" s="1"/>
  <c r="AB84" s="1"/>
  <c r="AO83"/>
  <c r="Y83"/>
  <c r="AD83" s="1"/>
  <c r="U83"/>
  <c r="R83"/>
  <c r="T83" s="1"/>
  <c r="AO82"/>
  <c r="AO80"/>
  <c r="Z80"/>
  <c r="X80"/>
  <c r="Y80" s="1"/>
  <c r="S80"/>
  <c r="AO79"/>
  <c r="R79" s="1"/>
  <c r="Y79"/>
  <c r="AD79" s="1"/>
  <c r="AO78"/>
  <c r="R78" s="1"/>
  <c r="AA78"/>
  <c r="Y78"/>
  <c r="AD78" s="1"/>
  <c r="AO77"/>
  <c r="U77" s="1"/>
  <c r="Y77"/>
  <c r="AD77" s="1"/>
  <c r="AO76"/>
  <c r="R76" s="1"/>
  <c r="T76" s="1"/>
  <c r="AB76" s="1"/>
  <c r="Y76"/>
  <c r="AD76" s="1"/>
  <c r="Y75"/>
  <c r="AD75" s="1"/>
  <c r="Y74"/>
  <c r="AD74" s="1"/>
  <c r="AO73"/>
  <c r="Y73"/>
  <c r="AD73" s="1"/>
  <c r="R73"/>
  <c r="T73" s="1"/>
  <c r="AB73" s="1"/>
  <c r="AO72"/>
  <c r="U72" s="1"/>
  <c r="Y72"/>
  <c r="AD72" s="1"/>
  <c r="AO71"/>
  <c r="AO68"/>
  <c r="Z68"/>
  <c r="X68"/>
  <c r="Y68" s="1"/>
  <c r="S68"/>
  <c r="AO67"/>
  <c r="Y67"/>
  <c r="AD67" s="1"/>
  <c r="U67"/>
  <c r="R67"/>
  <c r="T67" s="1"/>
  <c r="AB67" s="1"/>
  <c r="AO66"/>
  <c r="Y66"/>
  <c r="AD66" s="1"/>
  <c r="U66"/>
  <c r="R66"/>
  <c r="AO65"/>
  <c r="Y65"/>
  <c r="AD65" s="1"/>
  <c r="R65"/>
  <c r="T65" s="1"/>
  <c r="AB65" s="1"/>
  <c r="AO64"/>
  <c r="Y64"/>
  <c r="AD64" s="1"/>
  <c r="R64"/>
  <c r="AO63"/>
  <c r="U63" s="1"/>
  <c r="U68" s="1"/>
  <c r="Y63"/>
  <c r="AD63" s="1"/>
  <c r="AO62"/>
  <c r="AO60"/>
  <c r="AO59"/>
  <c r="Z59"/>
  <c r="AE59" s="1"/>
  <c r="X59"/>
  <c r="Y59" s="1"/>
  <c r="S59"/>
  <c r="AO58"/>
  <c r="Y58"/>
  <c r="AD58" s="1"/>
  <c r="R58"/>
  <c r="T58" s="1"/>
  <c r="AB58" s="1"/>
  <c r="AO57"/>
  <c r="Y57"/>
  <c r="AD57" s="1"/>
  <c r="R57"/>
  <c r="T57" s="1"/>
  <c r="AB57" s="1"/>
  <c r="AO56"/>
  <c r="R56" s="1"/>
  <c r="T56" s="1"/>
  <c r="AB56" s="1"/>
  <c r="Y56"/>
  <c r="AD56" s="1"/>
  <c r="AO55"/>
  <c r="R55" s="1"/>
  <c r="T55" s="1"/>
  <c r="AB55" s="1"/>
  <c r="Y55"/>
  <c r="AD55" s="1"/>
  <c r="AO54"/>
  <c r="R54" s="1"/>
  <c r="T54" s="1"/>
  <c r="AB54" s="1"/>
  <c r="Y54"/>
  <c r="AD54" s="1"/>
  <c r="U54"/>
  <c r="AO53"/>
  <c r="U53" s="1"/>
  <c r="Y53"/>
  <c r="AD53" s="1"/>
  <c r="R53"/>
  <c r="AO52"/>
  <c r="U52" s="1"/>
  <c r="Y52"/>
  <c r="AD52" s="1"/>
  <c r="AO51"/>
  <c r="U51" s="1"/>
  <c r="AA51"/>
  <c r="Y51"/>
  <c r="AD51" s="1"/>
  <c r="AO50"/>
  <c r="U50" s="1"/>
  <c r="Y50"/>
  <c r="AD50" s="1"/>
  <c r="AO49"/>
  <c r="R49" s="1"/>
  <c r="AC49" s="1"/>
  <c r="Y49"/>
  <c r="AD49" s="1"/>
  <c r="AO48"/>
  <c r="Y48"/>
  <c r="AD48" s="1"/>
  <c r="U48"/>
  <c r="R48"/>
  <c r="T48" s="1"/>
  <c r="AB48" s="1"/>
  <c r="AO47"/>
  <c r="Y47"/>
  <c r="AD47" s="1"/>
  <c r="U47"/>
  <c r="R47"/>
  <c r="AO46"/>
  <c r="R46" s="1"/>
  <c r="T46" s="1"/>
  <c r="AB46" s="1"/>
  <c r="Y46"/>
  <c r="AD46" s="1"/>
  <c r="U46"/>
  <c r="AO45"/>
  <c r="U45" s="1"/>
  <c r="Y45"/>
  <c r="AD45" s="1"/>
  <c r="AO44"/>
  <c r="U44" s="1"/>
  <c r="Y44"/>
  <c r="AD44" s="1"/>
  <c r="AO43"/>
  <c r="U43" s="1"/>
  <c r="AA43"/>
  <c r="Y43"/>
  <c r="AD43" s="1"/>
  <c r="AO42"/>
  <c r="U42" s="1"/>
  <c r="Y42"/>
  <c r="AD42" s="1"/>
  <c r="AO41"/>
  <c r="U41" s="1"/>
  <c r="Y41"/>
  <c r="AD41" s="1"/>
  <c r="AO40"/>
  <c r="Y40"/>
  <c r="AD40" s="1"/>
  <c r="U40"/>
  <c r="R40"/>
  <c r="T40" s="1"/>
  <c r="AB40" s="1"/>
  <c r="AO39"/>
  <c r="Y39"/>
  <c r="AD39" s="1"/>
  <c r="U39"/>
  <c r="R39"/>
  <c r="AO38"/>
  <c r="R38" s="1"/>
  <c r="T38" s="1"/>
  <c r="AB38" s="1"/>
  <c r="Y38"/>
  <c r="AD38" s="1"/>
  <c r="U38"/>
  <c r="AO37"/>
  <c r="U37" s="1"/>
  <c r="Y37"/>
  <c r="AD37" s="1"/>
  <c r="R37"/>
  <c r="AO36"/>
  <c r="U36" s="1"/>
  <c r="Y36"/>
  <c r="AD36" s="1"/>
  <c r="AO35"/>
  <c r="U35" s="1"/>
  <c r="AA35"/>
  <c r="Y35"/>
  <c r="AD35" s="1"/>
  <c r="AO34"/>
  <c r="U34" s="1"/>
  <c r="Y34"/>
  <c r="AD34" s="1"/>
  <c r="AO33"/>
  <c r="U33" s="1"/>
  <c r="Y33"/>
  <c r="AD33" s="1"/>
  <c r="AO32"/>
  <c r="Y32"/>
  <c r="AD32" s="1"/>
  <c r="U32"/>
  <c r="R32"/>
  <c r="T32" s="1"/>
  <c r="AB32" s="1"/>
  <c r="AO31"/>
  <c r="Y31"/>
  <c r="AD31" s="1"/>
  <c r="U31"/>
  <c r="R31"/>
  <c r="AO30"/>
  <c r="R30" s="1"/>
  <c r="T30" s="1"/>
  <c r="AB30" s="1"/>
  <c r="Y30"/>
  <c r="AD30" s="1"/>
  <c r="U30"/>
  <c r="AO29"/>
  <c r="U29" s="1"/>
  <c r="Y29"/>
  <c r="AD29" s="1"/>
  <c r="AO28"/>
  <c r="U28" s="1"/>
  <c r="U59" s="1"/>
  <c r="Y28"/>
  <c r="AD28" s="1"/>
  <c r="AO27"/>
  <c r="AO25"/>
  <c r="AA25"/>
  <c r="AO24"/>
  <c r="Z24"/>
  <c r="X24"/>
  <c r="Y24" s="1"/>
  <c r="S24"/>
  <c r="AO23"/>
  <c r="R23" s="1"/>
  <c r="R24" s="1"/>
  <c r="Y23"/>
  <c r="AD23" s="1"/>
  <c r="U23"/>
  <c r="AO22"/>
  <c r="U22" s="1"/>
  <c r="U24" s="1"/>
  <c r="Y22"/>
  <c r="AD22" s="1"/>
  <c r="AO21"/>
  <c r="AO19"/>
  <c r="AO18"/>
  <c r="Z18"/>
  <c r="X18"/>
  <c r="U18"/>
  <c r="S18"/>
  <c r="AO17"/>
  <c r="Y17"/>
  <c r="R17"/>
  <c r="T17" s="1"/>
  <c r="AB17" s="1"/>
  <c r="AO16"/>
  <c r="Y16"/>
  <c r="R16"/>
  <c r="T16" s="1"/>
  <c r="AB16" s="1"/>
  <c r="AO15"/>
  <c r="R15" s="1"/>
  <c r="T15" s="1"/>
  <c r="AB15" s="1"/>
  <c r="Y15"/>
  <c r="AD15" s="1"/>
  <c r="AO14"/>
  <c r="R14" s="1"/>
  <c r="T14" s="1"/>
  <c r="AB14" s="1"/>
  <c r="Y14"/>
  <c r="AO13"/>
  <c r="Y13"/>
  <c r="AD13" s="1"/>
  <c r="R13"/>
  <c r="T13" s="1"/>
  <c r="AB13" s="1"/>
  <c r="AO12"/>
  <c r="Y12"/>
  <c r="R12"/>
  <c r="T12" s="1"/>
  <c r="AB12" s="1"/>
  <c r="AA11"/>
  <c r="Y11"/>
  <c r="AD11" s="1"/>
  <c r="AO10"/>
  <c r="R10" s="1"/>
  <c r="Y10"/>
  <c r="AD10" s="1"/>
  <c r="AO9"/>
  <c r="R9" s="1"/>
  <c r="Y9"/>
  <c r="AD9" s="1"/>
  <c r="AO8"/>
  <c r="R8" s="1"/>
  <c r="Y8"/>
  <c r="AD8" s="1"/>
  <c r="AO7"/>
  <c r="R7" s="1"/>
  <c r="T7" s="1"/>
  <c r="AA7"/>
  <c r="Y7"/>
  <c r="AO6"/>
  <c r="AC186" l="1"/>
  <c r="R41"/>
  <c r="AC41" s="1"/>
  <c r="R137"/>
  <c r="T137" s="1"/>
  <c r="AB137" s="1"/>
  <c r="AD266"/>
  <c r="AA266"/>
  <c r="V142" i="8"/>
  <c r="S142"/>
  <c r="U142" s="1"/>
  <c r="AC142" s="1"/>
  <c r="V271"/>
  <c r="S271"/>
  <c r="AD271" s="1"/>
  <c r="AA22" i="7"/>
  <c r="U49"/>
  <c r="U88"/>
  <c r="R89"/>
  <c r="T89" s="1"/>
  <c r="AB89" s="1"/>
  <c r="R90"/>
  <c r="AC90" s="1"/>
  <c r="U96"/>
  <c r="R97"/>
  <c r="T97" s="1"/>
  <c r="AB97" s="1"/>
  <c r="AA100"/>
  <c r="U110"/>
  <c r="R111"/>
  <c r="T111" s="1"/>
  <c r="AB111" s="1"/>
  <c r="AA117"/>
  <c r="AA118"/>
  <c r="AA119"/>
  <c r="U125"/>
  <c r="T126"/>
  <c r="AB126" s="1"/>
  <c r="R127"/>
  <c r="T127" s="1"/>
  <c r="AB127" s="1"/>
  <c r="R138"/>
  <c r="T138" s="1"/>
  <c r="AB138" s="1"/>
  <c r="AD144"/>
  <c r="AA155"/>
  <c r="AA159"/>
  <c r="AA162"/>
  <c r="AA164"/>
  <c r="Z165"/>
  <c r="Z194" s="1"/>
  <c r="U174"/>
  <c r="R178"/>
  <c r="AC178" s="1"/>
  <c r="U178"/>
  <c r="U193"/>
  <c r="R193"/>
  <c r="T193" s="1"/>
  <c r="AB193" s="1"/>
  <c r="R204"/>
  <c r="T204" s="1"/>
  <c r="AB204" s="1"/>
  <c r="U207"/>
  <c r="R207"/>
  <c r="T207" s="1"/>
  <c r="AB207" s="1"/>
  <c r="R213"/>
  <c r="T213" s="1"/>
  <c r="AB213" s="1"/>
  <c r="AD214"/>
  <c r="AA214"/>
  <c r="AD220"/>
  <c r="AA220"/>
  <c r="AA240"/>
  <c r="AD247"/>
  <c r="AA247"/>
  <c r="AA256"/>
  <c r="U261"/>
  <c r="AD262"/>
  <c r="AA262"/>
  <c r="R269"/>
  <c r="AC269" s="1"/>
  <c r="U272"/>
  <c r="R272"/>
  <c r="T272" s="1"/>
  <c r="AB272" s="1"/>
  <c r="R280"/>
  <c r="AC280" s="1"/>
  <c r="R288"/>
  <c r="AC288" s="1"/>
  <c r="AD300"/>
  <c r="AA300"/>
  <c r="R317"/>
  <c r="T317" s="1"/>
  <c r="AB317" s="1"/>
  <c r="S317"/>
  <c r="Y312" i="8"/>
  <c r="Y316" s="1"/>
  <c r="S30"/>
  <c r="U30" s="1"/>
  <c r="AC30" s="1"/>
  <c r="V40"/>
  <c r="S40"/>
  <c r="U40" s="1"/>
  <c r="AC40" s="1"/>
  <c r="AE43"/>
  <c r="AB43"/>
  <c r="V98"/>
  <c r="S98"/>
  <c r="AD98" s="1"/>
  <c r="AE112"/>
  <c r="AB112"/>
  <c r="S129"/>
  <c r="U129" s="1"/>
  <c r="AC129" s="1"/>
  <c r="V129"/>
  <c r="V138"/>
  <c r="S138"/>
  <c r="U138" s="1"/>
  <c r="AC138" s="1"/>
  <c r="V174"/>
  <c r="S174"/>
  <c r="AD174" s="1"/>
  <c r="V183"/>
  <c r="S183"/>
  <c r="U183" s="1"/>
  <c r="AC183" s="1"/>
  <c r="R33" i="7"/>
  <c r="AC33" s="1"/>
  <c r="U183"/>
  <c r="R183"/>
  <c r="T183" s="1"/>
  <c r="AB183" s="1"/>
  <c r="AE36" i="8"/>
  <c r="AB36"/>
  <c r="AE90"/>
  <c r="AB90"/>
  <c r="X312" i="7"/>
  <c r="X316" s="1"/>
  <c r="R34"/>
  <c r="T34" s="1"/>
  <c r="AB34" s="1"/>
  <c r="R35"/>
  <c r="AC35" s="1"/>
  <c r="R42"/>
  <c r="T42" s="1"/>
  <c r="AB42" s="1"/>
  <c r="R43"/>
  <c r="AC43" s="1"/>
  <c r="AA45"/>
  <c r="AA53"/>
  <c r="AA77"/>
  <c r="AA92"/>
  <c r="R98"/>
  <c r="AC98" s="1"/>
  <c r="AA47"/>
  <c r="AC53"/>
  <c r="AA83"/>
  <c r="AA94"/>
  <c r="R99"/>
  <c r="T99" s="1"/>
  <c r="AB99" s="1"/>
  <c r="AC100"/>
  <c r="AA108"/>
  <c r="U109"/>
  <c r="R113"/>
  <c r="T113" s="1"/>
  <c r="AB113" s="1"/>
  <c r="U114"/>
  <c r="AA116"/>
  <c r="AC119"/>
  <c r="AA121"/>
  <c r="AA123"/>
  <c r="R129"/>
  <c r="T129" s="1"/>
  <c r="AB129" s="1"/>
  <c r="U130"/>
  <c r="R131"/>
  <c r="T131" s="1"/>
  <c r="AB131" s="1"/>
  <c r="U135"/>
  <c r="AD136"/>
  <c r="AD139"/>
  <c r="U141"/>
  <c r="R142"/>
  <c r="T142" s="1"/>
  <c r="AB142" s="1"/>
  <c r="T150"/>
  <c r="AB150" s="1"/>
  <c r="AA158"/>
  <c r="R161"/>
  <c r="T161" s="1"/>
  <c r="AB161" s="1"/>
  <c r="R173"/>
  <c r="T173" s="1"/>
  <c r="AB173" s="1"/>
  <c r="AA176"/>
  <c r="U179"/>
  <c r="T219"/>
  <c r="AB219" s="1"/>
  <c r="Y308"/>
  <c r="AA255"/>
  <c r="AD295"/>
  <c r="AA295"/>
  <c r="AD304"/>
  <c r="AA304"/>
  <c r="AA312" i="8"/>
  <c r="AA316" s="1"/>
  <c r="S22"/>
  <c r="U22" s="1"/>
  <c r="AC22" s="1"/>
  <c r="S47"/>
  <c r="AD47" s="1"/>
  <c r="V48"/>
  <c r="S48"/>
  <c r="U48" s="1"/>
  <c r="AC48" s="1"/>
  <c r="AE51"/>
  <c r="AB51"/>
  <c r="S66"/>
  <c r="AD66" s="1"/>
  <c r="V67"/>
  <c r="S67"/>
  <c r="U67" s="1"/>
  <c r="AC67" s="1"/>
  <c r="S83"/>
  <c r="S194" s="1"/>
  <c r="AD194" s="1"/>
  <c r="V84"/>
  <c r="S84"/>
  <c r="U84" s="1"/>
  <c r="AC84" s="1"/>
  <c r="S86"/>
  <c r="AD86" s="1"/>
  <c r="V87"/>
  <c r="S87"/>
  <c r="U87" s="1"/>
  <c r="AC87" s="1"/>
  <c r="S94"/>
  <c r="AD94" s="1"/>
  <c r="AE117"/>
  <c r="AB117"/>
  <c r="V207"/>
  <c r="S207"/>
  <c r="U207" s="1"/>
  <c r="AC207" s="1"/>
  <c r="V212"/>
  <c r="S212"/>
  <c r="U212" s="1"/>
  <c r="AC212" s="1"/>
  <c r="AD190" i="7"/>
  <c r="AA190"/>
  <c r="AD215"/>
  <c r="AA215"/>
  <c r="AD229"/>
  <c r="AA229"/>
  <c r="AD282"/>
  <c r="AA282"/>
  <c r="AD314"/>
  <c r="AA314"/>
  <c r="V33" i="8"/>
  <c r="S33"/>
  <c r="U33" s="1"/>
  <c r="AC33" s="1"/>
  <c r="V118"/>
  <c r="S118"/>
  <c r="AD118" s="1"/>
  <c r="V164"/>
  <c r="S164"/>
  <c r="AD164" s="1"/>
  <c r="V193"/>
  <c r="S193"/>
  <c r="U193" s="1"/>
  <c r="AC193" s="1"/>
  <c r="AA10" i="7"/>
  <c r="AA29"/>
  <c r="AA37"/>
  <c r="R50"/>
  <c r="T50" s="1"/>
  <c r="AB50" s="1"/>
  <c r="R51"/>
  <c r="AC51" s="1"/>
  <c r="R63"/>
  <c r="T63" s="1"/>
  <c r="AB63" s="1"/>
  <c r="R72"/>
  <c r="T72" s="1"/>
  <c r="AB72" s="1"/>
  <c r="AA9"/>
  <c r="Z312"/>
  <c r="Z316" s="1"/>
  <c r="R22"/>
  <c r="T22" s="1"/>
  <c r="AB22" s="1"/>
  <c r="R28"/>
  <c r="R59" s="1"/>
  <c r="R29"/>
  <c r="AC29" s="1"/>
  <c r="AA31"/>
  <c r="R36"/>
  <c r="T36" s="1"/>
  <c r="AB36" s="1"/>
  <c r="AC37"/>
  <c r="AA39"/>
  <c r="R44"/>
  <c r="T44" s="1"/>
  <c r="AB44" s="1"/>
  <c r="R45"/>
  <c r="AC45" s="1"/>
  <c r="R52"/>
  <c r="T52" s="1"/>
  <c r="AB52" s="1"/>
  <c r="AA66"/>
  <c r="AA75"/>
  <c r="R77"/>
  <c r="AC77" s="1"/>
  <c r="AA86"/>
  <c r="R91"/>
  <c r="T91" s="1"/>
  <c r="AB91" s="1"/>
  <c r="R92"/>
  <c r="AC92" s="1"/>
  <c r="Y18"/>
  <c r="AA8"/>
  <c r="AC31"/>
  <c r="AA33"/>
  <c r="AC39"/>
  <c r="AA41"/>
  <c r="AC47"/>
  <c r="AA49"/>
  <c r="AC66"/>
  <c r="AA79"/>
  <c r="AC86"/>
  <c r="AA88"/>
  <c r="AC94"/>
  <c r="AA96"/>
  <c r="AA110"/>
  <c r="T119"/>
  <c r="AB119" s="1"/>
  <c r="AA125"/>
  <c r="AA126"/>
  <c r="AA137"/>
  <c r="AD146"/>
  <c r="AA148"/>
  <c r="AA149"/>
  <c r="AA157"/>
  <c r="U164"/>
  <c r="AD180"/>
  <c r="AA180"/>
  <c r="AA184"/>
  <c r="AA191"/>
  <c r="AD202"/>
  <c r="AA202"/>
  <c r="AA212"/>
  <c r="AA216"/>
  <c r="AA230"/>
  <c r="AA283"/>
  <c r="AD286"/>
  <c r="AA286"/>
  <c r="AA292"/>
  <c r="R301"/>
  <c r="T301" s="1"/>
  <c r="AB301" s="1"/>
  <c r="AE15" i="8"/>
  <c r="AB15"/>
  <c r="AB23"/>
  <c r="AE28"/>
  <c r="AB28"/>
  <c r="AE78"/>
  <c r="AB78"/>
  <c r="V99"/>
  <c r="S99"/>
  <c r="U99" s="1"/>
  <c r="AC99" s="1"/>
  <c r="AE110"/>
  <c r="AB110"/>
  <c r="V137"/>
  <c r="S137"/>
  <c r="AD137" s="1"/>
  <c r="AC200" i="7"/>
  <c r="AC209"/>
  <c r="AC216"/>
  <c r="AC221"/>
  <c r="AC230"/>
  <c r="AC239"/>
  <c r="AC240"/>
  <c r="AC273"/>
  <c r="AC292"/>
  <c r="AD9" i="8"/>
  <c r="AE106"/>
  <c r="AB106"/>
  <c r="AE114"/>
  <c r="AB114"/>
  <c r="AE159"/>
  <c r="AB159"/>
  <c r="V177"/>
  <c r="S177"/>
  <c r="U177" s="1"/>
  <c r="AC177" s="1"/>
  <c r="AE219"/>
  <c r="AB219"/>
  <c r="V222"/>
  <c r="S222"/>
  <c r="U222" s="1"/>
  <c r="AC222" s="1"/>
  <c r="AE239"/>
  <c r="AB239"/>
  <c r="V242"/>
  <c r="S242"/>
  <c r="U242" s="1"/>
  <c r="AC242" s="1"/>
  <c r="AE295"/>
  <c r="AB295"/>
  <c r="AE300"/>
  <c r="AB300"/>
  <c r="AE303"/>
  <c r="AB303"/>
  <c r="AA204" i="7"/>
  <c r="AA213"/>
  <c r="AC214"/>
  <c r="AC215"/>
  <c r="AA218"/>
  <c r="AA219"/>
  <c r="AC220"/>
  <c r="AC229"/>
  <c r="T239"/>
  <c r="AB239" s="1"/>
  <c r="T240"/>
  <c r="AB240" s="1"/>
  <c r="AA246"/>
  <c r="AA250"/>
  <c r="AC255"/>
  <c r="AC266"/>
  <c r="AA269"/>
  <c r="AA288"/>
  <c r="AA294"/>
  <c r="AC300"/>
  <c r="AA303"/>
  <c r="AB14" i="8"/>
  <c r="AB30"/>
  <c r="S35"/>
  <c r="U35" s="1"/>
  <c r="AC35" s="1"/>
  <c r="AB38"/>
  <c r="S42"/>
  <c r="U42" s="1"/>
  <c r="AC42" s="1"/>
  <c r="AB45"/>
  <c r="S50"/>
  <c r="U50" s="1"/>
  <c r="AC50" s="1"/>
  <c r="AD51"/>
  <c r="AB53"/>
  <c r="S63"/>
  <c r="U63" s="1"/>
  <c r="AD90"/>
  <c r="AE101"/>
  <c r="AB101"/>
  <c r="AE121"/>
  <c r="AB121"/>
  <c r="AE202"/>
  <c r="AB202"/>
  <c r="AE246"/>
  <c r="AB246"/>
  <c r="AE264"/>
  <c r="AB264"/>
  <c r="V272"/>
  <c r="S272"/>
  <c r="U272" s="1"/>
  <c r="AC272" s="1"/>
  <c r="AE282"/>
  <c r="AB282"/>
  <c r="AB32"/>
  <c r="AB39"/>
  <c r="AB47"/>
  <c r="AD53"/>
  <c r="AB66"/>
  <c r="AB75"/>
  <c r="AD77"/>
  <c r="AB83"/>
  <c r="AB86"/>
  <c r="AD92"/>
  <c r="AB94"/>
  <c r="AB96"/>
  <c r="AE98"/>
  <c r="AB98"/>
  <c r="S110"/>
  <c r="AD110" s="1"/>
  <c r="V111"/>
  <c r="AE118"/>
  <c r="AB118"/>
  <c r="S127"/>
  <c r="U127" s="1"/>
  <c r="AC127" s="1"/>
  <c r="AE137"/>
  <c r="AB137"/>
  <c r="AE155"/>
  <c r="AB155"/>
  <c r="AE162"/>
  <c r="AB162"/>
  <c r="AE172"/>
  <c r="AB172"/>
  <c r="AE180"/>
  <c r="AB180"/>
  <c r="AB184"/>
  <c r="AE190"/>
  <c r="AB190"/>
  <c r="S199"/>
  <c r="U199" s="1"/>
  <c r="AC199" s="1"/>
  <c r="S206"/>
  <c r="AD206" s="1"/>
  <c r="AE218"/>
  <c r="AB218"/>
  <c r="V232"/>
  <c r="S232"/>
  <c r="U232" s="1"/>
  <c r="AC232" s="1"/>
  <c r="S234"/>
  <c r="U234" s="1"/>
  <c r="AC234" s="1"/>
  <c r="AE250"/>
  <c r="AB250"/>
  <c r="AE286"/>
  <c r="AB286"/>
  <c r="AD178"/>
  <c r="AD184"/>
  <c r="AD187"/>
  <c r="U215"/>
  <c r="AC215" s="1"/>
  <c r="AB217"/>
  <c r="AD218"/>
  <c r="AD219"/>
  <c r="U230"/>
  <c r="AC230" s="1"/>
  <c r="AB235"/>
  <c r="AB236"/>
  <c r="AD239"/>
  <c r="AB245"/>
  <c r="AB249"/>
  <c r="AB257"/>
  <c r="AB263"/>
  <c r="AB266"/>
  <c r="AB269"/>
  <c r="S274"/>
  <c r="U274" s="1"/>
  <c r="AC274" s="1"/>
  <c r="AB281"/>
  <c r="AB285"/>
  <c r="AB288"/>
  <c r="AB294"/>
  <c r="AD300"/>
  <c r="AD303"/>
  <c r="S305"/>
  <c r="U305" s="1"/>
  <c r="AC305" s="1"/>
  <c r="AD96"/>
  <c r="AD112"/>
  <c r="AD130"/>
  <c r="AB150"/>
  <c r="AB158"/>
  <c r="AD162"/>
  <c r="AB164"/>
  <c r="AD172"/>
  <c r="AB174"/>
  <c r="AD180"/>
  <c r="AB189"/>
  <c r="AD202"/>
  <c r="AB204"/>
  <c r="AB216"/>
  <c r="AD217"/>
  <c r="U219"/>
  <c r="AC219" s="1"/>
  <c r="AB221"/>
  <c r="AB231"/>
  <c r="AB234"/>
  <c r="AD235"/>
  <c r="AD236"/>
  <c r="AB241"/>
  <c r="AB244"/>
  <c r="AB248"/>
  <c r="Z308"/>
  <c r="AB256"/>
  <c r="AB262"/>
  <c r="AD266"/>
  <c r="AD269"/>
  <c r="AB271"/>
  <c r="AB280"/>
  <c r="AB284"/>
  <c r="AD288"/>
  <c r="AB293"/>
  <c r="AC12" i="7"/>
  <c r="AC16"/>
  <c r="T216"/>
  <c r="AB216" s="1"/>
  <c r="T217"/>
  <c r="AB217" s="1"/>
  <c r="T220"/>
  <c r="AB220" s="1"/>
  <c r="T221"/>
  <c r="AB221" s="1"/>
  <c r="AC14"/>
  <c r="T23"/>
  <c r="T24" s="1"/>
  <c r="U80"/>
  <c r="U216" i="8"/>
  <c r="AC216" s="1"/>
  <c r="U217"/>
  <c r="AC217" s="1"/>
  <c r="U220"/>
  <c r="AC220" s="1"/>
  <c r="U221"/>
  <c r="AC221" s="1"/>
  <c r="S18"/>
  <c r="S59"/>
  <c r="AD59" s="1"/>
  <c r="AI59" s="1"/>
  <c r="AN59" s="1"/>
  <c r="U231"/>
  <c r="AC231" s="1"/>
  <c r="U239"/>
  <c r="AC239" s="1"/>
  <c r="U240"/>
  <c r="AC240" s="1"/>
  <c r="U317"/>
  <c r="AC317" s="1"/>
  <c r="AD8"/>
  <c r="AD10"/>
  <c r="V24"/>
  <c r="AD29"/>
  <c r="AD31"/>
  <c r="AD35"/>
  <c r="AD37"/>
  <c r="S68"/>
  <c r="AD68" s="1"/>
  <c r="V80"/>
  <c r="U214"/>
  <c r="AC214" s="1"/>
  <c r="U218"/>
  <c r="AC218" s="1"/>
  <c r="U229"/>
  <c r="AC229" s="1"/>
  <c r="V251"/>
  <c r="U235"/>
  <c r="AC235" s="1"/>
  <c r="U241"/>
  <c r="AC241" s="1"/>
  <c r="AD165"/>
  <c r="AD13"/>
  <c r="U13"/>
  <c r="AC13" s="1"/>
  <c r="AD15"/>
  <c r="U15"/>
  <c r="AC15" s="1"/>
  <c r="AD17"/>
  <c r="U17"/>
  <c r="AC17" s="1"/>
  <c r="AD12"/>
  <c r="U12"/>
  <c r="AC12" s="1"/>
  <c r="AD14"/>
  <c r="U14"/>
  <c r="AC14" s="1"/>
  <c r="AD16"/>
  <c r="U16"/>
  <c r="AC16" s="1"/>
  <c r="AB40"/>
  <c r="AD44"/>
  <c r="AB44"/>
  <c r="AE59"/>
  <c r="AB59"/>
  <c r="AG59" s="1"/>
  <c r="AD78"/>
  <c r="U78"/>
  <c r="AC78" s="1"/>
  <c r="AD101"/>
  <c r="U101"/>
  <c r="AC101" s="1"/>
  <c r="AD119"/>
  <c r="U119"/>
  <c r="AC119" s="1"/>
  <c r="AD148"/>
  <c r="U148"/>
  <c r="AC148" s="1"/>
  <c r="AD150"/>
  <c r="U150"/>
  <c r="AC150" s="1"/>
  <c r="AD189"/>
  <c r="U189"/>
  <c r="AC189" s="1"/>
  <c r="AD191"/>
  <c r="U191"/>
  <c r="AC191" s="1"/>
  <c r="AE194"/>
  <c r="AB194"/>
  <c r="AE8"/>
  <c r="AE10"/>
  <c r="AE11"/>
  <c r="Z18"/>
  <c r="AE22"/>
  <c r="AD23"/>
  <c r="AB24"/>
  <c r="AD24"/>
  <c r="AD28"/>
  <c r="AE29"/>
  <c r="AD30"/>
  <c r="AE31"/>
  <c r="AD32"/>
  <c r="AE33"/>
  <c r="AD34"/>
  <c r="AE35"/>
  <c r="AD36"/>
  <c r="AE37"/>
  <c r="AD38"/>
  <c r="AE40"/>
  <c r="AD41"/>
  <c r="AE44"/>
  <c r="AD45"/>
  <c r="AB42"/>
  <c r="AD46"/>
  <c r="AB46"/>
  <c r="U47"/>
  <c r="AC47" s="1"/>
  <c r="AE68"/>
  <c r="AB68"/>
  <c r="AD79"/>
  <c r="U79"/>
  <c r="AC79" s="1"/>
  <c r="AD126"/>
  <c r="U126"/>
  <c r="AC126" s="1"/>
  <c r="AD149"/>
  <c r="U149"/>
  <c r="AC149" s="1"/>
  <c r="AD188"/>
  <c r="U188"/>
  <c r="AC188" s="1"/>
  <c r="AD190"/>
  <c r="U190"/>
  <c r="AC190" s="1"/>
  <c r="AD192"/>
  <c r="U192"/>
  <c r="AC192" s="1"/>
  <c r="AD198"/>
  <c r="U198"/>
  <c r="AC198" s="1"/>
  <c r="AE7"/>
  <c r="AE9"/>
  <c r="U7"/>
  <c r="AB7"/>
  <c r="AB8"/>
  <c r="AB9"/>
  <c r="AB10"/>
  <c r="AB22"/>
  <c r="U23"/>
  <c r="U28"/>
  <c r="AB29"/>
  <c r="AB31"/>
  <c r="AB33"/>
  <c r="AB35"/>
  <c r="AB37"/>
  <c r="AD39"/>
  <c r="AE42"/>
  <c r="AD43"/>
  <c r="AE46"/>
  <c r="S80"/>
  <c r="AD80" s="1"/>
  <c r="AB212"/>
  <c r="AD227"/>
  <c r="AB227"/>
  <c r="AB232"/>
  <c r="AD243"/>
  <c r="AB243"/>
  <c r="AD244"/>
  <c r="U244"/>
  <c r="AC244" s="1"/>
  <c r="AD246"/>
  <c r="U246"/>
  <c r="AC246" s="1"/>
  <c r="AD248"/>
  <c r="U248"/>
  <c r="AC248" s="1"/>
  <c r="AD250"/>
  <c r="U250"/>
  <c r="AC250" s="1"/>
  <c r="AD256"/>
  <c r="U256"/>
  <c r="AC256" s="1"/>
  <c r="AD263"/>
  <c r="U263"/>
  <c r="AC263" s="1"/>
  <c r="AD284"/>
  <c r="U284"/>
  <c r="AC284" s="1"/>
  <c r="AD286"/>
  <c r="U286"/>
  <c r="AC286" s="1"/>
  <c r="AD293"/>
  <c r="U293"/>
  <c r="AC293" s="1"/>
  <c r="AD295"/>
  <c r="U295"/>
  <c r="AC295" s="1"/>
  <c r="AD314"/>
  <c r="U314"/>
  <c r="AC314" s="1"/>
  <c r="AB48"/>
  <c r="AD48"/>
  <c r="U49"/>
  <c r="AC49" s="1"/>
  <c r="AB50"/>
  <c r="U51"/>
  <c r="AC51" s="1"/>
  <c r="AB52"/>
  <c r="AD52"/>
  <c r="U53"/>
  <c r="AC53" s="1"/>
  <c r="AB54"/>
  <c r="AD54"/>
  <c r="AB55"/>
  <c r="AD55"/>
  <c r="AB56"/>
  <c r="AD56"/>
  <c r="AB57"/>
  <c r="AD57"/>
  <c r="AB58"/>
  <c r="AD58"/>
  <c r="AB63"/>
  <c r="AD63"/>
  <c r="U64"/>
  <c r="AC64" s="1"/>
  <c r="AB64"/>
  <c r="AD64"/>
  <c r="AB65"/>
  <c r="AD65"/>
  <c r="U66"/>
  <c r="AC66" s="1"/>
  <c r="AB67"/>
  <c r="AB72"/>
  <c r="AD72"/>
  <c r="AB73"/>
  <c r="AD73"/>
  <c r="AB74"/>
  <c r="AB76"/>
  <c r="AD76"/>
  <c r="U77"/>
  <c r="AC77" s="1"/>
  <c r="AE80"/>
  <c r="U83"/>
  <c r="AB84"/>
  <c r="AD84"/>
  <c r="AB85"/>
  <c r="AD85"/>
  <c r="U86"/>
  <c r="AC86" s="1"/>
  <c r="AB87"/>
  <c r="AD87"/>
  <c r="U88"/>
  <c r="AC88" s="1"/>
  <c r="AB89"/>
  <c r="AD89"/>
  <c r="U90"/>
  <c r="AC90" s="1"/>
  <c r="AB91"/>
  <c r="AD91"/>
  <c r="U92"/>
  <c r="AC92" s="1"/>
  <c r="AB93"/>
  <c r="AD93"/>
  <c r="AB95"/>
  <c r="AD95"/>
  <c r="U96"/>
  <c r="AC96" s="1"/>
  <c r="AB97"/>
  <c r="AD97"/>
  <c r="AB99"/>
  <c r="AD99"/>
  <c r="U100"/>
  <c r="AC100" s="1"/>
  <c r="AB103"/>
  <c r="AD103"/>
  <c r="AB105"/>
  <c r="AD105"/>
  <c r="U106"/>
  <c r="AC106" s="1"/>
  <c r="AB107"/>
  <c r="AD107"/>
  <c r="U108"/>
  <c r="AC108" s="1"/>
  <c r="AB109"/>
  <c r="AD109"/>
  <c r="U110"/>
  <c r="AC110" s="1"/>
  <c r="AB111"/>
  <c r="AD111"/>
  <c r="U112"/>
  <c r="AC112" s="1"/>
  <c r="AB113"/>
  <c r="AD113"/>
  <c r="U114"/>
  <c r="AC114" s="1"/>
  <c r="AB115"/>
  <c r="AD115"/>
  <c r="U116"/>
  <c r="AC116" s="1"/>
  <c r="U118"/>
  <c r="AC118" s="1"/>
  <c r="AB120"/>
  <c r="AD120"/>
  <c r="U121"/>
  <c r="AC121" s="1"/>
  <c r="AB122"/>
  <c r="AD122"/>
  <c r="U123"/>
  <c r="AC123" s="1"/>
  <c r="AB124"/>
  <c r="AD124"/>
  <c r="U125"/>
  <c r="AC125" s="1"/>
  <c r="AB127"/>
  <c r="AD127"/>
  <c r="U128"/>
  <c r="AC128" s="1"/>
  <c r="AB129"/>
  <c r="AD129"/>
  <c r="U130"/>
  <c r="AC130" s="1"/>
  <c r="AB131"/>
  <c r="AD131"/>
  <c r="AB132"/>
  <c r="AB133"/>
  <c r="AD133"/>
  <c r="AB134"/>
  <c r="AB135"/>
  <c r="AD135"/>
  <c r="AB136"/>
  <c r="AB138"/>
  <c r="AD138"/>
  <c r="AB139"/>
  <c r="AB140"/>
  <c r="U141"/>
  <c r="AC141" s="1"/>
  <c r="AB142"/>
  <c r="AD142"/>
  <c r="AB143"/>
  <c r="AB144"/>
  <c r="AB145"/>
  <c r="AD145"/>
  <c r="AB146"/>
  <c r="AB147"/>
  <c r="AB152"/>
  <c r="AB154"/>
  <c r="AB161"/>
  <c r="AD161"/>
  <c r="U162"/>
  <c r="AC162" s="1"/>
  <c r="AB163"/>
  <c r="AD163"/>
  <c r="AB165"/>
  <c r="AB168"/>
  <c r="AD168"/>
  <c r="AB169"/>
  <c r="AD169"/>
  <c r="AB170"/>
  <c r="AB171"/>
  <c r="AD171"/>
  <c r="U172"/>
  <c r="AC172" s="1"/>
  <c r="AB173"/>
  <c r="AD173"/>
  <c r="U174"/>
  <c r="AC174" s="1"/>
  <c r="AB175"/>
  <c r="AD175"/>
  <c r="U176"/>
  <c r="AC176" s="1"/>
  <c r="AB177"/>
  <c r="AD177"/>
  <c r="U178"/>
  <c r="AC178" s="1"/>
  <c r="AB179"/>
  <c r="AD179"/>
  <c r="U180"/>
  <c r="AC180" s="1"/>
  <c r="AB181"/>
  <c r="AD181"/>
  <c r="AB182"/>
  <c r="AD182"/>
  <c r="AB183"/>
  <c r="AD183"/>
  <c r="U184"/>
  <c r="AC184" s="1"/>
  <c r="AB185"/>
  <c r="AD185"/>
  <c r="AB186"/>
  <c r="AD186"/>
  <c r="U187"/>
  <c r="AC187" s="1"/>
  <c r="AB193"/>
  <c r="AD193"/>
  <c r="Z223"/>
  <c r="AE198"/>
  <c r="AB199"/>
  <c r="AB223" s="1"/>
  <c r="AD199"/>
  <c r="AB200"/>
  <c r="AD200"/>
  <c r="AB201"/>
  <c r="AD201"/>
  <c r="U202"/>
  <c r="AC202" s="1"/>
  <c r="AB203"/>
  <c r="AD203"/>
  <c r="U204"/>
  <c r="AC204" s="1"/>
  <c r="AB205"/>
  <c r="AD205"/>
  <c r="AB207"/>
  <c r="AB208"/>
  <c r="AD208"/>
  <c r="AB209"/>
  <c r="AD209"/>
  <c r="AB210"/>
  <c r="AD210"/>
  <c r="AB211"/>
  <c r="AD211"/>
  <c r="AE212"/>
  <c r="AD213"/>
  <c r="AE227"/>
  <c r="AE232"/>
  <c r="AE243"/>
  <c r="AB222"/>
  <c r="U312"/>
  <c r="AD233"/>
  <c r="AB233"/>
  <c r="AD242"/>
  <c r="AB242"/>
  <c r="AD245"/>
  <c r="U245"/>
  <c r="AC245" s="1"/>
  <c r="AD247"/>
  <c r="U247"/>
  <c r="AC247" s="1"/>
  <c r="AD249"/>
  <c r="U249"/>
  <c r="AC249" s="1"/>
  <c r="AE308"/>
  <c r="AD257"/>
  <c r="U257"/>
  <c r="AC257" s="1"/>
  <c r="AD262"/>
  <c r="U262"/>
  <c r="AC262" s="1"/>
  <c r="AD264"/>
  <c r="U264"/>
  <c r="AC264" s="1"/>
  <c r="AD281"/>
  <c r="U281"/>
  <c r="AC281" s="1"/>
  <c r="AD285"/>
  <c r="U285"/>
  <c r="AC285" s="1"/>
  <c r="AD294"/>
  <c r="U294"/>
  <c r="AC294" s="1"/>
  <c r="AD304"/>
  <c r="U304"/>
  <c r="AC304" s="1"/>
  <c r="AC63"/>
  <c r="AB80"/>
  <c r="AE222"/>
  <c r="S251"/>
  <c r="AD251" s="1"/>
  <c r="AC227"/>
  <c r="AE228"/>
  <c r="AE233"/>
  <c r="AD234"/>
  <c r="AE242"/>
  <c r="AE251"/>
  <c r="U255"/>
  <c r="AE255"/>
  <c r="AB258"/>
  <c r="AD258"/>
  <c r="AB259"/>
  <c r="AB260"/>
  <c r="AD260"/>
  <c r="U261"/>
  <c r="AC261" s="1"/>
  <c r="AB265"/>
  <c r="AD265"/>
  <c r="U266"/>
  <c r="AC266" s="1"/>
  <c r="AB267"/>
  <c r="AD267"/>
  <c r="AB268"/>
  <c r="AD268"/>
  <c r="U269"/>
  <c r="AC269" s="1"/>
  <c r="AB270"/>
  <c r="AD270"/>
  <c r="U271"/>
  <c r="AC271" s="1"/>
  <c r="AB272"/>
  <c r="AD272"/>
  <c r="U273"/>
  <c r="AC273" s="1"/>
  <c r="AB274"/>
  <c r="AD274"/>
  <c r="AB275"/>
  <c r="AD275"/>
  <c r="AB276"/>
  <c r="AD276"/>
  <c r="AB277"/>
  <c r="AD277"/>
  <c r="AB278"/>
  <c r="AD278"/>
  <c r="AB279"/>
  <c r="U280"/>
  <c r="AC280" s="1"/>
  <c r="AB287"/>
  <c r="AD287"/>
  <c r="U288"/>
  <c r="AC288" s="1"/>
  <c r="AB289"/>
  <c r="AD289"/>
  <c r="AB290"/>
  <c r="AD290"/>
  <c r="AB291"/>
  <c r="U292"/>
  <c r="AC292" s="1"/>
  <c r="AB296"/>
  <c r="AD296"/>
  <c r="AB297"/>
  <c r="AB298"/>
  <c r="AB299"/>
  <c r="AD299"/>
  <c r="U300"/>
  <c r="AC300" s="1"/>
  <c r="AB301"/>
  <c r="AD301"/>
  <c r="AB302"/>
  <c r="AD302"/>
  <c r="U303"/>
  <c r="AC303" s="1"/>
  <c r="AB305"/>
  <c r="AB306"/>
  <c r="AD306"/>
  <c r="U307"/>
  <c r="AC307" s="1"/>
  <c r="S308"/>
  <c r="AD308" s="1"/>
  <c r="V312"/>
  <c r="AB251"/>
  <c r="AC165" i="7"/>
  <c r="AC208"/>
  <c r="AC210"/>
  <c r="T214"/>
  <c r="AB214" s="1"/>
  <c r="T218"/>
  <c r="AB218" s="1"/>
  <c r="T229"/>
  <c r="AB229" s="1"/>
  <c r="T230"/>
  <c r="AB230" s="1"/>
  <c r="T231"/>
  <c r="AB231" s="1"/>
  <c r="U251"/>
  <c r="T235"/>
  <c r="AB235" s="1"/>
  <c r="T241"/>
  <c r="AB241" s="1"/>
  <c r="U308"/>
  <c r="AC307"/>
  <c r="AC17"/>
  <c r="T28"/>
  <c r="R80"/>
  <c r="AC80" s="1"/>
  <c r="U194"/>
  <c r="T148"/>
  <c r="AB148" s="1"/>
  <c r="AC182"/>
  <c r="AC183"/>
  <c r="AC185"/>
  <c r="AC199"/>
  <c r="AC201"/>
  <c r="AC203"/>
  <c r="AC205"/>
  <c r="AC207"/>
  <c r="T318"/>
  <c r="AB318" s="1"/>
  <c r="AD18"/>
  <c r="AC8"/>
  <c r="T8"/>
  <c r="AB8" s="1"/>
  <c r="AC10"/>
  <c r="T10"/>
  <c r="AB10" s="1"/>
  <c r="AD24"/>
  <c r="AB24"/>
  <c r="AC24"/>
  <c r="AA24"/>
  <c r="AD59"/>
  <c r="AC59"/>
  <c r="AH59" s="1"/>
  <c r="AM59" s="1"/>
  <c r="AA59"/>
  <c r="AF59" s="1"/>
  <c r="AC78"/>
  <c r="T78"/>
  <c r="AB78" s="1"/>
  <c r="AB83"/>
  <c r="AC101"/>
  <c r="T101"/>
  <c r="AB101" s="1"/>
  <c r="T110"/>
  <c r="AB110" s="1"/>
  <c r="AC110"/>
  <c r="T114"/>
  <c r="AB114" s="1"/>
  <c r="AC114"/>
  <c r="R18"/>
  <c r="AC18" s="1"/>
  <c r="AC7"/>
  <c r="AC9"/>
  <c r="T9"/>
  <c r="AB9" s="1"/>
  <c r="AD68"/>
  <c r="AA68"/>
  <c r="AC79"/>
  <c r="T79"/>
  <c r="AB79" s="1"/>
  <c r="T123"/>
  <c r="AB123" s="1"/>
  <c r="AC123"/>
  <c r="T130"/>
  <c r="AB130" s="1"/>
  <c r="AC130"/>
  <c r="T141"/>
  <c r="AB141" s="1"/>
  <c r="AC141"/>
  <c r="T164"/>
  <c r="AB164" s="1"/>
  <c r="AC164"/>
  <c r="T174"/>
  <c r="AB174" s="1"/>
  <c r="AC174"/>
  <c r="T178"/>
  <c r="AB178" s="1"/>
  <c r="AC109"/>
  <c r="AA109"/>
  <c r="AA113"/>
  <c r="AC122"/>
  <c r="AA122"/>
  <c r="AC129"/>
  <c r="AA129"/>
  <c r="AC135"/>
  <c r="AA135"/>
  <c r="AA138"/>
  <c r="AC145"/>
  <c r="AA145"/>
  <c r="AC163"/>
  <c r="AA163"/>
  <c r="AC168"/>
  <c r="AA168"/>
  <c r="AA173"/>
  <c r="AC177"/>
  <c r="AA177"/>
  <c r="AC181"/>
  <c r="AA181"/>
  <c r="AC189"/>
  <c r="T189"/>
  <c r="AB189" s="1"/>
  <c r="AC191"/>
  <c r="T191"/>
  <c r="AB191" s="1"/>
  <c r="AA194"/>
  <c r="AD194"/>
  <c r="AD12"/>
  <c r="AD14"/>
  <c r="AD16"/>
  <c r="AD17"/>
  <c r="AD7"/>
  <c r="AA12"/>
  <c r="AA13"/>
  <c r="AC13"/>
  <c r="AA14"/>
  <c r="AA15"/>
  <c r="AC15"/>
  <c r="AA16"/>
  <c r="AA17"/>
  <c r="AA23"/>
  <c r="AC23"/>
  <c r="AA28"/>
  <c r="AC28"/>
  <c r="AA30"/>
  <c r="AC30"/>
  <c r="T31"/>
  <c r="AB31" s="1"/>
  <c r="AA32"/>
  <c r="AC32"/>
  <c r="AA34"/>
  <c r="AA36"/>
  <c r="T37"/>
  <c r="AB37" s="1"/>
  <c r="AA38"/>
  <c r="AC38"/>
  <c r="T39"/>
  <c r="AB39" s="1"/>
  <c r="AA40"/>
  <c r="AC40"/>
  <c r="T41"/>
  <c r="AB41" s="1"/>
  <c r="AA42"/>
  <c r="AC42"/>
  <c r="T43"/>
  <c r="AB43" s="1"/>
  <c r="AA44"/>
  <c r="AA46"/>
  <c r="AC46"/>
  <c r="T47"/>
  <c r="AB47" s="1"/>
  <c r="AA48"/>
  <c r="AC48"/>
  <c r="T49"/>
  <c r="AB49" s="1"/>
  <c r="AA50"/>
  <c r="AA52"/>
  <c r="AC52"/>
  <c r="T53"/>
  <c r="AB53" s="1"/>
  <c r="AA54"/>
  <c r="AC54"/>
  <c r="AA55"/>
  <c r="AC55"/>
  <c r="AA56"/>
  <c r="AC56"/>
  <c r="AA57"/>
  <c r="AC57"/>
  <c r="AA58"/>
  <c r="AC58"/>
  <c r="AA63"/>
  <c r="AC63"/>
  <c r="T64"/>
  <c r="AB64" s="1"/>
  <c r="AA64"/>
  <c r="AC64"/>
  <c r="AA65"/>
  <c r="AC65"/>
  <c r="T66"/>
  <c r="AB66" s="1"/>
  <c r="AA67"/>
  <c r="AC67"/>
  <c r="AA72"/>
  <c r="AC72"/>
  <c r="AA73"/>
  <c r="AC73"/>
  <c r="AA74"/>
  <c r="AA76"/>
  <c r="AC76"/>
  <c r="T77"/>
  <c r="AB77" s="1"/>
  <c r="AD80"/>
  <c r="AA84"/>
  <c r="AC84"/>
  <c r="AA85"/>
  <c r="AC85"/>
  <c r="T86"/>
  <c r="AB86" s="1"/>
  <c r="AA87"/>
  <c r="AC87"/>
  <c r="T88"/>
  <c r="AB88" s="1"/>
  <c r="AA89"/>
  <c r="AA91"/>
  <c r="AA93"/>
  <c r="AC93"/>
  <c r="T94"/>
  <c r="AB94" s="1"/>
  <c r="AA95"/>
  <c r="AC95"/>
  <c r="T96"/>
  <c r="AB96" s="1"/>
  <c r="AA97"/>
  <c r="T98"/>
  <c r="AB98" s="1"/>
  <c r="AA99"/>
  <c r="T100"/>
  <c r="AB100" s="1"/>
  <c r="AA103"/>
  <c r="AC103"/>
  <c r="AA105"/>
  <c r="AC105"/>
  <c r="T106"/>
  <c r="AB106" s="1"/>
  <c r="AD109"/>
  <c r="AD113"/>
  <c r="AD122"/>
  <c r="AD129"/>
  <c r="AD132"/>
  <c r="AD134"/>
  <c r="AD135"/>
  <c r="AD138"/>
  <c r="AD140"/>
  <c r="AD143"/>
  <c r="AD145"/>
  <c r="AD147"/>
  <c r="AD163"/>
  <c r="AD168"/>
  <c r="AD170"/>
  <c r="AD173"/>
  <c r="AD177"/>
  <c r="AD181"/>
  <c r="AC107"/>
  <c r="AA107"/>
  <c r="AC111"/>
  <c r="AA111"/>
  <c r="AC115"/>
  <c r="AA115"/>
  <c r="AC120"/>
  <c r="AA120"/>
  <c r="AC124"/>
  <c r="AA124"/>
  <c r="AA127"/>
  <c r="AA131"/>
  <c r="AC133"/>
  <c r="AA133"/>
  <c r="AC142"/>
  <c r="AA142"/>
  <c r="AD152"/>
  <c r="AA152"/>
  <c r="AD154"/>
  <c r="AA154"/>
  <c r="AA161"/>
  <c r="AC169"/>
  <c r="AA169"/>
  <c r="AC171"/>
  <c r="AA171"/>
  <c r="AC175"/>
  <c r="AA175"/>
  <c r="AC179"/>
  <c r="AA179"/>
  <c r="AC188"/>
  <c r="T188"/>
  <c r="AB188" s="1"/>
  <c r="AC190"/>
  <c r="T190"/>
  <c r="AB190" s="1"/>
  <c r="AC192"/>
  <c r="T192"/>
  <c r="AB192" s="1"/>
  <c r="AC198"/>
  <c r="T198"/>
  <c r="AB198" s="1"/>
  <c r="AB28"/>
  <c r="AA80"/>
  <c r="R194"/>
  <c r="AC194" s="1"/>
  <c r="AC83"/>
  <c r="AD107"/>
  <c r="AC108"/>
  <c r="AD111"/>
  <c r="AC112"/>
  <c r="AD115"/>
  <c r="AC116"/>
  <c r="AC118"/>
  <c r="AD120"/>
  <c r="AC121"/>
  <c r="AD124"/>
  <c r="AC125"/>
  <c r="AD127"/>
  <c r="AC128"/>
  <c r="AD131"/>
  <c r="AD133"/>
  <c r="AC137"/>
  <c r="AD142"/>
  <c r="AD161"/>
  <c r="AC162"/>
  <c r="AD169"/>
  <c r="AD171"/>
  <c r="AC172"/>
  <c r="AD175"/>
  <c r="AC176"/>
  <c r="AD179"/>
  <c r="AC180"/>
  <c r="AC227"/>
  <c r="AA227"/>
  <c r="AC232"/>
  <c r="AA232"/>
  <c r="AC243"/>
  <c r="AA243"/>
  <c r="AC244"/>
  <c r="T244"/>
  <c r="AB244" s="1"/>
  <c r="AC246"/>
  <c r="T246"/>
  <c r="AB246" s="1"/>
  <c r="AC248"/>
  <c r="T248"/>
  <c r="AB248" s="1"/>
  <c r="AC250"/>
  <c r="T250"/>
  <c r="AB250" s="1"/>
  <c r="AC256"/>
  <c r="T256"/>
  <c r="AB256" s="1"/>
  <c r="AC263"/>
  <c r="T263"/>
  <c r="AB263" s="1"/>
  <c r="AC284"/>
  <c r="T284"/>
  <c r="AB284" s="1"/>
  <c r="AC286"/>
  <c r="T286"/>
  <c r="AB286" s="1"/>
  <c r="AC293"/>
  <c r="T293"/>
  <c r="AB293" s="1"/>
  <c r="AC295"/>
  <c r="T295"/>
  <c r="AB295" s="1"/>
  <c r="AD182"/>
  <c r="AD183"/>
  <c r="AC184"/>
  <c r="AD185"/>
  <c r="AD186"/>
  <c r="AC187"/>
  <c r="AD193"/>
  <c r="AD199"/>
  <c r="AD200"/>
  <c r="AD201"/>
  <c r="AC202"/>
  <c r="AD203"/>
  <c r="AD205"/>
  <c r="AC206"/>
  <c r="AD207"/>
  <c r="AD208"/>
  <c r="AD209"/>
  <c r="AD210"/>
  <c r="AD211"/>
  <c r="AD227"/>
  <c r="AD232"/>
  <c r="AD243"/>
  <c r="AC222"/>
  <c r="AA222"/>
  <c r="T312"/>
  <c r="AC233"/>
  <c r="AA233"/>
  <c r="AC242"/>
  <c r="AA242"/>
  <c r="AC245"/>
  <c r="T245"/>
  <c r="AB245" s="1"/>
  <c r="AC247"/>
  <c r="T247"/>
  <c r="AB247" s="1"/>
  <c r="AC249"/>
  <c r="T249"/>
  <c r="AB249" s="1"/>
  <c r="AD308"/>
  <c r="AC257"/>
  <c r="T257"/>
  <c r="AB257" s="1"/>
  <c r="AC262"/>
  <c r="T262"/>
  <c r="AB262" s="1"/>
  <c r="AC264"/>
  <c r="T264"/>
  <c r="AB264" s="1"/>
  <c r="AC281"/>
  <c r="T281"/>
  <c r="AB281" s="1"/>
  <c r="AC285"/>
  <c r="T285"/>
  <c r="AB285" s="1"/>
  <c r="AC294"/>
  <c r="T294"/>
  <c r="AB294" s="1"/>
  <c r="AC304"/>
  <c r="T304"/>
  <c r="AB304" s="1"/>
  <c r="AC314"/>
  <c r="T314"/>
  <c r="AB314" s="1"/>
  <c r="AA165"/>
  <c r="AA182"/>
  <c r="AA183"/>
  <c r="AA185"/>
  <c r="AA186"/>
  <c r="AA193"/>
  <c r="Y223"/>
  <c r="Y312" s="1"/>
  <c r="AD198"/>
  <c r="AA199"/>
  <c r="AA200"/>
  <c r="AA201"/>
  <c r="AA203"/>
  <c r="AA205"/>
  <c r="AA207"/>
  <c r="AA208"/>
  <c r="AA209"/>
  <c r="AA210"/>
  <c r="AA211"/>
  <c r="AC212"/>
  <c r="AD222"/>
  <c r="R251"/>
  <c r="AC251" s="1"/>
  <c r="AB227"/>
  <c r="AD228"/>
  <c r="AD233"/>
  <c r="AC234"/>
  <c r="AD242"/>
  <c r="AD251"/>
  <c r="T255"/>
  <c r="AD255"/>
  <c r="AA258"/>
  <c r="AC258"/>
  <c r="AA259"/>
  <c r="AA260"/>
  <c r="AC260"/>
  <c r="T261"/>
  <c r="AB261" s="1"/>
  <c r="AA265"/>
  <c r="AC265"/>
  <c r="T266"/>
  <c r="AB266" s="1"/>
  <c r="AA267"/>
  <c r="AC267"/>
  <c r="AA268"/>
  <c r="AC268"/>
  <c r="AA270"/>
  <c r="AC270"/>
  <c r="T271"/>
  <c r="AB271" s="1"/>
  <c r="AA272"/>
  <c r="AC272"/>
  <c r="T273"/>
  <c r="AB273" s="1"/>
  <c r="AA274"/>
  <c r="AC274"/>
  <c r="AA275"/>
  <c r="AC275"/>
  <c r="AA276"/>
  <c r="AC276"/>
  <c r="AA277"/>
  <c r="AC277"/>
  <c r="AA278"/>
  <c r="AC278"/>
  <c r="AA279"/>
  <c r="AA287"/>
  <c r="AC287"/>
  <c r="AA289"/>
  <c r="AC289"/>
  <c r="AA290"/>
  <c r="AC290"/>
  <c r="AA291"/>
  <c r="T292"/>
  <c r="AB292" s="1"/>
  <c r="AA296"/>
  <c r="AC296"/>
  <c r="AA297"/>
  <c r="AA298"/>
  <c r="AA299"/>
  <c r="AC299"/>
  <c r="T300"/>
  <c r="AB300" s="1"/>
  <c r="AA301"/>
  <c r="AC301"/>
  <c r="AA302"/>
  <c r="AC302"/>
  <c r="T303"/>
  <c r="AB303" s="1"/>
  <c r="AA305"/>
  <c r="AC305"/>
  <c r="AA306"/>
  <c r="AC306"/>
  <c r="AD307"/>
  <c r="R308"/>
  <c r="AC308" s="1"/>
  <c r="U312"/>
  <c r="AA251"/>
  <c r="AA307"/>
  <c r="T280" l="1"/>
  <c r="AB280" s="1"/>
  <c r="AC204"/>
  <c r="AB23"/>
  <c r="AC97"/>
  <c r="AC91"/>
  <c r="T90"/>
  <c r="AB90" s="1"/>
  <c r="AC50"/>
  <c r="T45"/>
  <c r="AB45" s="1"/>
  <c r="AC36"/>
  <c r="AC34"/>
  <c r="T33"/>
  <c r="AB33" s="1"/>
  <c r="T29"/>
  <c r="AB29" s="1"/>
  <c r="AC22"/>
  <c r="AC173"/>
  <c r="AC138"/>
  <c r="AD83" i="8"/>
  <c r="AD222"/>
  <c r="AD207"/>
  <c r="U206"/>
  <c r="AC206" s="1"/>
  <c r="U164"/>
  <c r="AC164" s="1"/>
  <c r="U94"/>
  <c r="AC94" s="1"/>
  <c r="AD50"/>
  <c r="AD232"/>
  <c r="AD212"/>
  <c r="AD42"/>
  <c r="AD33"/>
  <c r="R68" i="7"/>
  <c r="AC68" s="1"/>
  <c r="AA223"/>
  <c r="T92"/>
  <c r="AB92" s="1"/>
  <c r="AC89"/>
  <c r="AC44"/>
  <c r="AC193"/>
  <c r="U137" i="8"/>
  <c r="AC137" s="1"/>
  <c r="AD305"/>
  <c r="U98"/>
  <c r="AC98" s="1"/>
  <c r="AA18" i="7"/>
  <c r="AB308" i="8"/>
  <c r="T288" i="7"/>
  <c r="AB288" s="1"/>
  <c r="AC131"/>
  <c r="T269"/>
  <c r="AB269" s="1"/>
  <c r="AC99"/>
  <c r="AC113"/>
  <c r="AA308"/>
  <c r="AA312" s="1"/>
  <c r="AA316" s="1"/>
  <c r="AC213"/>
  <c r="AC161"/>
  <c r="AC127"/>
  <c r="T51"/>
  <c r="AB51" s="1"/>
  <c r="T35"/>
  <c r="AB35" s="1"/>
  <c r="AD67" i="8"/>
  <c r="AD40"/>
  <c r="AD22"/>
  <c r="U316"/>
  <c r="AL59"/>
  <c r="AD223"/>
  <c r="AC223"/>
  <c r="AE223"/>
  <c r="U80"/>
  <c r="AC80" s="1"/>
  <c r="AB18"/>
  <c r="AB312" s="1"/>
  <c r="AB316" s="1"/>
  <c r="AJ59"/>
  <c r="U308"/>
  <c r="AC308" s="1"/>
  <c r="AC255"/>
  <c r="U194"/>
  <c r="AC194" s="1"/>
  <c r="AC83"/>
  <c r="U59"/>
  <c r="AC59" s="1"/>
  <c r="AC28"/>
  <c r="U24"/>
  <c r="AC24" s="1"/>
  <c r="AC23"/>
  <c r="U18"/>
  <c r="AC18" s="1"/>
  <c r="AC7"/>
  <c r="Z312"/>
  <c r="AE18"/>
  <c r="AD18"/>
  <c r="U251"/>
  <c r="AC251" s="1"/>
  <c r="U68"/>
  <c r="AC68" s="1"/>
  <c r="T316" i="7"/>
  <c r="T80"/>
  <c r="AB80" s="1"/>
  <c r="AK59"/>
  <c r="Y316"/>
  <c r="AB312"/>
  <c r="AD312"/>
  <c r="T308"/>
  <c r="AB308" s="1"/>
  <c r="AB255"/>
  <c r="T59"/>
  <c r="AB59" s="1"/>
  <c r="T194"/>
  <c r="AB194" s="1"/>
  <c r="AI59"/>
  <c r="AC223"/>
  <c r="AB223"/>
  <c r="AD223"/>
  <c r="T18"/>
  <c r="AB18" s="1"/>
  <c r="AB7"/>
  <c r="T251"/>
  <c r="AB251" s="1"/>
  <c r="T68"/>
  <c r="AB68" s="1"/>
  <c r="Z316" i="8" l="1"/>
  <c r="AC312"/>
  <c r="AE312"/>
  <c r="AH59"/>
  <c r="AM59" s="1"/>
  <c r="AK59"/>
  <c r="AG59" i="7"/>
  <c r="AL59" s="1"/>
  <c r="AJ59"/>
  <c r="AC316"/>
  <c r="AD316"/>
  <c r="AB316"/>
  <c r="AD316" i="8" l="1"/>
  <c r="AE316"/>
  <c r="AC316"/>
  <c r="G80" i="5"/>
  <c r="G37"/>
  <c r="G38"/>
  <c r="G39"/>
  <c r="B9" i="3"/>
  <c r="B50"/>
  <c r="G62"/>
  <c r="D78" i="5"/>
  <c r="F78" s="1"/>
  <c r="E78"/>
  <c r="C78"/>
  <c r="C72"/>
  <c r="D72"/>
  <c r="G72" s="1"/>
  <c r="E72"/>
  <c r="B72"/>
  <c r="C68"/>
  <c r="D68"/>
  <c r="G68" s="1"/>
  <c r="E68"/>
  <c r="B68"/>
  <c r="C64"/>
  <c r="D64"/>
  <c r="G64" s="1"/>
  <c r="E64"/>
  <c r="B64"/>
  <c r="C50"/>
  <c r="D50"/>
  <c r="F50" s="1"/>
  <c r="E50"/>
  <c r="B50"/>
  <c r="E42"/>
  <c r="C42"/>
  <c r="D42"/>
  <c r="B42"/>
  <c r="C26"/>
  <c r="D26"/>
  <c r="F26" s="1"/>
  <c r="E26"/>
  <c r="B26"/>
  <c r="F82"/>
  <c r="F81"/>
  <c r="F80"/>
  <c r="F79"/>
  <c r="C20"/>
  <c r="D20"/>
  <c r="E20"/>
  <c r="B20"/>
  <c r="C17"/>
  <c r="D17"/>
  <c r="E17"/>
  <c r="B17"/>
  <c r="C13"/>
  <c r="D13"/>
  <c r="E13"/>
  <c r="B13"/>
  <c r="C9"/>
  <c r="D9"/>
  <c r="E9"/>
  <c r="B9"/>
  <c r="C6"/>
  <c r="C5" s="1"/>
  <c r="C76" s="1"/>
  <c r="D6"/>
  <c r="D5" s="1"/>
  <c r="E6"/>
  <c r="E5" s="1"/>
  <c r="B6"/>
  <c r="B5" s="1"/>
  <c r="B76" s="1"/>
  <c r="G6"/>
  <c r="G7"/>
  <c r="G11"/>
  <c r="G13"/>
  <c r="G14"/>
  <c r="G15"/>
  <c r="G16"/>
  <c r="G17"/>
  <c r="G18"/>
  <c r="G19"/>
  <c r="G20"/>
  <c r="G21"/>
  <c r="G22"/>
  <c r="G23"/>
  <c r="G24"/>
  <c r="G27"/>
  <c r="G28"/>
  <c r="G29"/>
  <c r="G30"/>
  <c r="G31"/>
  <c r="G32"/>
  <c r="G33"/>
  <c r="G34"/>
  <c r="G35"/>
  <c r="G40"/>
  <c r="G42"/>
  <c r="G43"/>
  <c r="G44"/>
  <c r="G46"/>
  <c r="G47"/>
  <c r="G48"/>
  <c r="G51"/>
  <c r="G52"/>
  <c r="G53"/>
  <c r="G54"/>
  <c r="G55"/>
  <c r="G56"/>
  <c r="G58"/>
  <c r="G60"/>
  <c r="G61"/>
  <c r="G62"/>
  <c r="G63"/>
  <c r="G65"/>
  <c r="G66"/>
  <c r="G67"/>
  <c r="G69"/>
  <c r="G70"/>
  <c r="G71"/>
  <c r="G73"/>
  <c r="G74"/>
  <c r="F6"/>
  <c r="F7"/>
  <c r="F8"/>
  <c r="F9"/>
  <c r="F10"/>
  <c r="F11"/>
  <c r="F12"/>
  <c r="F13"/>
  <c r="F14"/>
  <c r="F15"/>
  <c r="F16"/>
  <c r="F17"/>
  <c r="F18"/>
  <c r="F19"/>
  <c r="F20"/>
  <c r="F21"/>
  <c r="F22"/>
  <c r="F23"/>
  <c r="F24"/>
  <c r="F27"/>
  <c r="F28"/>
  <c r="F29"/>
  <c r="F30"/>
  <c r="F31"/>
  <c r="F32"/>
  <c r="F33"/>
  <c r="F34"/>
  <c r="F35"/>
  <c r="F36"/>
  <c r="F37"/>
  <c r="F38"/>
  <c r="F39"/>
  <c r="F40"/>
  <c r="F42"/>
  <c r="F43"/>
  <c r="F44"/>
  <c r="F46"/>
  <c r="F47"/>
  <c r="F48"/>
  <c r="F51"/>
  <c r="F52"/>
  <c r="F53"/>
  <c r="F54"/>
  <c r="F55"/>
  <c r="F56"/>
  <c r="F57"/>
  <c r="F58"/>
  <c r="F59"/>
  <c r="F60"/>
  <c r="F61"/>
  <c r="F62"/>
  <c r="F63"/>
  <c r="F64"/>
  <c r="F65"/>
  <c r="F66"/>
  <c r="F67"/>
  <c r="F68"/>
  <c r="F69"/>
  <c r="F70"/>
  <c r="F71"/>
  <c r="F72"/>
  <c r="F73"/>
  <c r="F74"/>
  <c r="F82" i="3"/>
  <c r="F81"/>
  <c r="F79"/>
  <c r="F80"/>
  <c r="C78"/>
  <c r="D78"/>
  <c r="F78" s="1"/>
  <c r="E78"/>
  <c r="B78"/>
  <c r="G48"/>
  <c r="G47"/>
  <c r="G61"/>
  <c r="G60"/>
  <c r="G58"/>
  <c r="G57"/>
  <c r="G56"/>
  <c r="G54"/>
  <c r="G53"/>
  <c r="G52"/>
  <c r="F51"/>
  <c r="F52"/>
  <c r="F53"/>
  <c r="F54"/>
  <c r="F55"/>
  <c r="F56"/>
  <c r="F57"/>
  <c r="F58"/>
  <c r="F59"/>
  <c r="F60"/>
  <c r="F61"/>
  <c r="F62"/>
  <c r="C50"/>
  <c r="D50"/>
  <c r="E50"/>
  <c r="F48"/>
  <c r="F47"/>
  <c r="C46"/>
  <c r="D46"/>
  <c r="E46"/>
  <c r="G46" s="1"/>
  <c r="B46"/>
  <c r="F43"/>
  <c r="F44"/>
  <c r="C42"/>
  <c r="D42"/>
  <c r="E42"/>
  <c r="B42"/>
  <c r="F27"/>
  <c r="F28"/>
  <c r="F29"/>
  <c r="F30"/>
  <c r="F31"/>
  <c r="F32"/>
  <c r="F33"/>
  <c r="F34"/>
  <c r="F35"/>
  <c r="F36"/>
  <c r="F37"/>
  <c r="F38"/>
  <c r="F39"/>
  <c r="F40"/>
  <c r="C26"/>
  <c r="D26"/>
  <c r="E26"/>
  <c r="G26" s="1"/>
  <c r="B26"/>
  <c r="G44"/>
  <c r="G43"/>
  <c r="G42"/>
  <c r="G40"/>
  <c r="G39"/>
  <c r="G38"/>
  <c r="G37"/>
  <c r="G36"/>
  <c r="G35"/>
  <c r="G34"/>
  <c r="G33"/>
  <c r="G32"/>
  <c r="G31"/>
  <c r="G30"/>
  <c r="G29"/>
  <c r="G28"/>
  <c r="G27"/>
  <c r="C20"/>
  <c r="D20"/>
  <c r="E20"/>
  <c r="B20"/>
  <c r="C17"/>
  <c r="D17"/>
  <c r="E17"/>
  <c r="G17" s="1"/>
  <c r="B17"/>
  <c r="C13"/>
  <c r="D13"/>
  <c r="E13"/>
  <c r="G13" s="1"/>
  <c r="B13"/>
  <c r="B6"/>
  <c r="C9"/>
  <c r="D9"/>
  <c r="E9"/>
  <c r="C6"/>
  <c r="D6"/>
  <c r="E6"/>
  <c r="G7"/>
  <c r="G11"/>
  <c r="G12"/>
  <c r="G14"/>
  <c r="G15"/>
  <c r="G16"/>
  <c r="G18"/>
  <c r="G19"/>
  <c r="G20"/>
  <c r="G21"/>
  <c r="G22"/>
  <c r="G23"/>
  <c r="G24"/>
  <c r="F7"/>
  <c r="F10"/>
  <c r="F11"/>
  <c r="F12"/>
  <c r="F14"/>
  <c r="F15"/>
  <c r="F16"/>
  <c r="F18"/>
  <c r="F19"/>
  <c r="F20"/>
  <c r="F21"/>
  <c r="F22"/>
  <c r="F23"/>
  <c r="F24"/>
  <c r="G50" i="5" l="1"/>
  <c r="F17" i="3"/>
  <c r="F13"/>
  <c r="G78" i="5"/>
  <c r="G26"/>
  <c r="G9"/>
  <c r="E76"/>
  <c r="G5"/>
  <c r="F5"/>
  <c r="D76"/>
  <c r="E5" i="3"/>
  <c r="E76" s="1"/>
  <c r="C5"/>
  <c r="C76" s="1"/>
  <c r="B5"/>
  <c r="B76" s="1"/>
  <c r="F26"/>
  <c r="F42"/>
  <c r="F50"/>
  <c r="G50"/>
  <c r="G6"/>
  <c r="F6"/>
  <c r="G9"/>
  <c r="F9"/>
  <c r="F46"/>
  <c r="D5"/>
  <c r="D76" s="1"/>
  <c r="E14" i="4"/>
  <c r="E13"/>
  <c r="E12"/>
  <c r="E11"/>
  <c r="E8"/>
  <c r="E6"/>
  <c r="F76" i="5" l="1"/>
  <c r="G76"/>
  <c r="F76" i="3"/>
  <c r="F5"/>
  <c r="G5"/>
  <c r="G76"/>
  <c r="G27" i="1"/>
  <c r="G28"/>
  <c r="G29"/>
  <c r="G30"/>
  <c r="G31"/>
  <c r="G32"/>
  <c r="G33"/>
  <c r="G34"/>
  <c r="G35"/>
  <c r="G36"/>
  <c r="G26"/>
  <c r="F32"/>
  <c r="F33"/>
  <c r="F34"/>
  <c r="F35"/>
  <c r="F36"/>
  <c r="F27"/>
  <c r="F28"/>
  <c r="F29"/>
  <c r="F30"/>
  <c r="F31"/>
  <c r="F26"/>
  <c r="G22"/>
  <c r="G7"/>
  <c r="G8"/>
  <c r="G9"/>
  <c r="G10"/>
  <c r="G11"/>
  <c r="G12"/>
  <c r="G13"/>
  <c r="G14"/>
  <c r="G15"/>
  <c r="G16"/>
  <c r="G17"/>
  <c r="G18"/>
  <c r="G19"/>
  <c r="G20"/>
  <c r="G21"/>
  <c r="G6"/>
  <c r="F19"/>
  <c r="F20"/>
  <c r="F21"/>
  <c r="F22"/>
  <c r="F7"/>
  <c r="F8"/>
  <c r="F9"/>
  <c r="F10"/>
  <c r="F11"/>
  <c r="F12"/>
  <c r="F13"/>
  <c r="F14"/>
  <c r="F15"/>
  <c r="F16"/>
  <c r="F17"/>
  <c r="F18"/>
  <c r="F6"/>
  <c r="G25" i="4"/>
  <c r="G19"/>
  <c r="G21"/>
  <c r="G22"/>
  <c r="G23"/>
  <c r="G24"/>
  <c r="G26"/>
  <c r="G18"/>
  <c r="F19"/>
  <c r="F21"/>
  <c r="F22"/>
  <c r="F23"/>
  <c r="F24"/>
  <c r="F25"/>
  <c r="F26"/>
  <c r="F18"/>
  <c r="G7"/>
  <c r="G8"/>
  <c r="G9"/>
  <c r="G10"/>
  <c r="G11"/>
  <c r="G12"/>
  <c r="G13"/>
  <c r="G14"/>
  <c r="G6"/>
  <c r="E5" i="2"/>
  <c r="F14" i="4"/>
  <c r="F7"/>
  <c r="F8"/>
  <c r="F9"/>
  <c r="F10"/>
  <c r="F11"/>
  <c r="F12"/>
  <c r="F13"/>
  <c r="F6"/>
  <c r="F15" l="1"/>
  <c r="F5" i="2" l="1"/>
  <c r="E7" l="1"/>
  <c r="F6"/>
  <c r="F7"/>
  <c r="F8"/>
  <c r="F9"/>
  <c r="E6"/>
  <c r="E8"/>
  <c r="E9"/>
  <c r="D10"/>
  <c r="F10" s="1"/>
  <c r="C10"/>
  <c r="E20" i="4"/>
  <c r="C27"/>
  <c r="C33" s="1"/>
  <c r="D27"/>
  <c r="B27"/>
  <c r="C15"/>
  <c r="D15"/>
  <c r="E15"/>
  <c r="B15"/>
  <c r="C37" i="1"/>
  <c r="D37"/>
  <c r="E37"/>
  <c r="B37"/>
  <c r="C23"/>
  <c r="C43" s="1"/>
  <c r="D23"/>
  <c r="E23"/>
  <c r="B23"/>
  <c r="G20" i="4" l="1"/>
  <c r="F20"/>
  <c r="B43" i="1"/>
  <c r="B33" i="4"/>
  <c r="E27"/>
  <c r="D43" i="1"/>
  <c r="F23"/>
  <c r="G23"/>
  <c r="G15" i="4"/>
  <c r="F27"/>
  <c r="F37" i="1"/>
  <c r="E43"/>
  <c r="G37"/>
  <c r="E33" i="4"/>
  <c r="G27"/>
  <c r="D33"/>
  <c r="E10" i="2"/>
</calcChain>
</file>

<file path=xl/sharedStrings.xml><?xml version="1.0" encoding="utf-8"?>
<sst xmlns="http://schemas.openxmlformats.org/spreadsheetml/2006/main" count="8947" uniqueCount="1004">
  <si>
    <t>STATEMENT OF FINANCIAL PERFORMANCE</t>
  </si>
  <si>
    <t>BUFFALO CITY METROPOLITAN MUNICIPALITY</t>
  </si>
  <si>
    <t>Description</t>
  </si>
  <si>
    <t>Revenue By Source</t>
  </si>
  <si>
    <t>Property rates</t>
  </si>
  <si>
    <t>Property rates - penalties &amp; collection charges</t>
  </si>
  <si>
    <t>Service charges - electricity revenue</t>
  </si>
  <si>
    <t>Service charges - water revenue</t>
  </si>
  <si>
    <t>Service charges - sanitation revenue</t>
  </si>
  <si>
    <t>Service charges - refuse revenue</t>
  </si>
  <si>
    <t>Service charges - other</t>
  </si>
  <si>
    <t>Rental of facilities and equipment</t>
  </si>
  <si>
    <t>Interest earned - external investments</t>
  </si>
  <si>
    <t>Interest earned - outstanding debtors</t>
  </si>
  <si>
    <t>Dividends received</t>
  </si>
  <si>
    <t>Fines</t>
  </si>
  <si>
    <t>Licences and permits</t>
  </si>
  <si>
    <t>Agency services</t>
  </si>
  <si>
    <t>Transfers recognised - operational</t>
  </si>
  <si>
    <t>Other revenue</t>
  </si>
  <si>
    <t>Gains on disposal of PPE</t>
  </si>
  <si>
    <t>Expenditure By Type</t>
  </si>
  <si>
    <t>Employee related costs</t>
  </si>
  <si>
    <t>Remuneration of councillors</t>
  </si>
  <si>
    <t>Debt impairment</t>
  </si>
  <si>
    <t>Depreciation &amp; asset impairment</t>
  </si>
  <si>
    <t>Finance charges</t>
  </si>
  <si>
    <t>Bulk purchases</t>
  </si>
  <si>
    <t>Other materials</t>
  </si>
  <si>
    <t>Contracted services</t>
  </si>
  <si>
    <t>Transfers and grants</t>
  </si>
  <si>
    <t>Other expenditure</t>
  </si>
  <si>
    <t>Loss on disposal of PPE</t>
  </si>
  <si>
    <t>Total Expenditure</t>
  </si>
  <si>
    <t>Transfer from Reserves</t>
  </si>
  <si>
    <t>Transfers recognised - capital</t>
  </si>
  <si>
    <t>Transfer RDP Housing</t>
  </si>
  <si>
    <t>Contributed assets</t>
  </si>
  <si>
    <t>Surplus/ (Deficit) for the year</t>
  </si>
  <si>
    <t>2010/11 Audited Outcome</t>
  </si>
  <si>
    <t>2011/12 Original Budget</t>
  </si>
  <si>
    <t>2011/12 Adjusted Budget</t>
  </si>
  <si>
    <t>YearTD Actual</t>
  </si>
  <si>
    <t xml:space="preserve">Surplus/(Deficit) </t>
  </si>
  <si>
    <t>Total Revenue</t>
  </si>
  <si>
    <t>Revenue by Vote</t>
  </si>
  <si>
    <t>Vote 1 - Executive Support Services</t>
  </si>
  <si>
    <t>Vote 2 - Municipal Manager's Office</t>
  </si>
  <si>
    <t>Vote 3 - Chief Operations Officer</t>
  </si>
  <si>
    <t>Vote 4 - Directorate of Financial Services</t>
  </si>
  <si>
    <t>Vote 5 - Directorate of Corporate Services</t>
  </si>
  <si>
    <t>Vote 6 - Directorate of Engineering Services</t>
  </si>
  <si>
    <t>Vote 7 - Directorate of Development Planning</t>
  </si>
  <si>
    <t>Vote 8 - Directorate of Health &amp; Public Safety</t>
  </si>
  <si>
    <t>Vote 9 - Directorate of Community Services</t>
  </si>
  <si>
    <t>Total Revenue by Vote</t>
  </si>
  <si>
    <t>Expenditure by Vote</t>
  </si>
  <si>
    <t>Total Expenditure by Vote</t>
  </si>
  <si>
    <t>Funding/Grant</t>
  </si>
  <si>
    <t xml:space="preserve">2011/2012 Mid-Year Adjustment Budget </t>
  </si>
  <si>
    <t xml:space="preserve"> YTD Expenditure R</t>
  </si>
  <si>
    <t xml:space="preserve"> Variance         R</t>
  </si>
  <si>
    <t>Department of Water affairs</t>
  </si>
  <si>
    <t>Electricity Demand Side Management</t>
  </si>
  <si>
    <t>DoE(Integrated National Electrification Programme)</t>
  </si>
  <si>
    <t>Finance Management Grant</t>
  </si>
  <si>
    <t>Public Transport Infrastructure Grant</t>
  </si>
  <si>
    <t> TOTAL</t>
  </si>
  <si>
    <t xml:space="preserve">% Exp vs. Budget    </t>
  </si>
  <si>
    <t>2011/2012 Conditional Grants Received</t>
  </si>
  <si>
    <t xml:space="preserve"> </t>
  </si>
  <si>
    <t>CONDITIONAL GRANTS RECEIVED</t>
  </si>
  <si>
    <t>Infrastructure</t>
  </si>
  <si>
    <t>Infrastructure - Road transport</t>
  </si>
  <si>
    <t>Roads, Pavements &amp; Bridges</t>
  </si>
  <si>
    <t>Storm water</t>
  </si>
  <si>
    <t>Infrastructure - Electricity</t>
  </si>
  <si>
    <t>Generation</t>
  </si>
  <si>
    <t>Transmission &amp; Reticulation</t>
  </si>
  <si>
    <t>Street Lighting</t>
  </si>
  <si>
    <t>Infrastructure - Water</t>
  </si>
  <si>
    <t>Dams &amp; Reservoirs</t>
  </si>
  <si>
    <t>Water purification</t>
  </si>
  <si>
    <t>Reticulation</t>
  </si>
  <si>
    <t>Infrastructure - Sanitation</t>
  </si>
  <si>
    <t>Sewerage purification</t>
  </si>
  <si>
    <t>Infrastructure - Other</t>
  </si>
  <si>
    <t>Waste Management</t>
  </si>
  <si>
    <t>Transportation</t>
  </si>
  <si>
    <t>Gas</t>
  </si>
  <si>
    <t>Other</t>
  </si>
  <si>
    <t>Community</t>
  </si>
  <si>
    <t>Parks &amp; gardens</t>
  </si>
  <si>
    <t>Sportsfields &amp; stadia</t>
  </si>
  <si>
    <t>Swimming pools</t>
  </si>
  <si>
    <t>Community halls</t>
  </si>
  <si>
    <t>Libraries</t>
  </si>
  <si>
    <t>Recreational facilities</t>
  </si>
  <si>
    <t>Fire, safety &amp; emergency</t>
  </si>
  <si>
    <t>Security and policing</t>
  </si>
  <si>
    <t>Buses</t>
  </si>
  <si>
    <t>Clinics</t>
  </si>
  <si>
    <t>Museums &amp; Art Galleries</t>
  </si>
  <si>
    <t>Cemeteries</t>
  </si>
  <si>
    <t>Social rental housing</t>
  </si>
  <si>
    <t>Heritage assets</t>
  </si>
  <si>
    <t>Buildings</t>
  </si>
  <si>
    <t>Investment properties</t>
  </si>
  <si>
    <t>Housing development</t>
  </si>
  <si>
    <t>Other assets</t>
  </si>
  <si>
    <t>General vehicles</t>
  </si>
  <si>
    <t>Specialised vehicles</t>
  </si>
  <si>
    <t>Plant &amp; equipment</t>
  </si>
  <si>
    <t>Computers - hardware/equipment</t>
  </si>
  <si>
    <t>Furniture and other office equipment</t>
  </si>
  <si>
    <t>Abattoirs</t>
  </si>
  <si>
    <t>Markets</t>
  </si>
  <si>
    <t>Civic Land and Buildings</t>
  </si>
  <si>
    <t>Other Buildings</t>
  </si>
  <si>
    <t>Other Land</t>
  </si>
  <si>
    <t>Surplus Assets - (Investment or Inventory)</t>
  </si>
  <si>
    <t>Agricultural assets</t>
  </si>
  <si>
    <t>List sub-class</t>
  </si>
  <si>
    <t>Biological assets</t>
  </si>
  <si>
    <t>Intangibles</t>
  </si>
  <si>
    <t>Computers - software &amp; programming</t>
  </si>
  <si>
    <t xml:space="preserve">Total Capital Expenditure on renewal of existing assets </t>
  </si>
  <si>
    <t>Refuse</t>
  </si>
  <si>
    <t>Fire</t>
  </si>
  <si>
    <t>Conservancy</t>
  </si>
  <si>
    <t>Ambulances</t>
  </si>
  <si>
    <t>YearTD Variance</t>
  </si>
  <si>
    <t>CAPITAL EXPENDITURE ON RENEWAL OF EXISTING ASSETS BY ASSET CLASS/SUB-CLASS</t>
  </si>
  <si>
    <t>CAPITAL EXPENDITURE ON NEW ASSETS BY ASSET CLASS/SUB-CLASS</t>
  </si>
  <si>
    <t>Total Capital Expenditure on new assets</t>
  </si>
  <si>
    <t>Project Name</t>
  </si>
  <si>
    <t>Vote number</t>
  </si>
  <si>
    <t>NT</t>
  </si>
  <si>
    <t>A5</t>
  </si>
  <si>
    <t>Service</t>
  </si>
  <si>
    <t>34a &amp; 34b</t>
  </si>
  <si>
    <t>New Asset</t>
  </si>
  <si>
    <t>Renewal of Existing Asset</t>
  </si>
  <si>
    <t>Funding (source)</t>
  </si>
  <si>
    <t xml:space="preserve">Approved Budget </t>
  </si>
  <si>
    <t>Adjustment</t>
  </si>
  <si>
    <t>Rollover Adjustment Budget</t>
  </si>
  <si>
    <t xml:space="preserve">Mid -Year Adjustment Budget </t>
  </si>
  <si>
    <t>Expenditure</t>
  </si>
  <si>
    <t>Current Month Expenditure</t>
  </si>
  <si>
    <t>YTD Exp.</t>
  </si>
  <si>
    <t>Commitments</t>
  </si>
  <si>
    <t>Variance</t>
  </si>
  <si>
    <t>% Expenditure vs Rollover Adjustment Budget</t>
  </si>
  <si>
    <t>% Expenditure vs Aproved Budget</t>
  </si>
  <si>
    <t>% Expenditure vs Mid year Adjustment Budget</t>
  </si>
  <si>
    <t>Date of 1st
 IDP adoption</t>
  </si>
  <si>
    <t>Ward</t>
  </si>
  <si>
    <t>Land of Ownership</t>
  </si>
  <si>
    <t>Services(BIA) (BIA= bulk infra aval)</t>
  </si>
  <si>
    <t>Planning(EIA,
Designs, Survey,)</t>
  </si>
  <si>
    <t>Dispute(legal etc.</t>
  </si>
  <si>
    <t>SCM process(stage)            (date of adv if applicable)</t>
  </si>
  <si>
    <t>Date of Expected completion</t>
  </si>
  <si>
    <t>VOTE NUMBER</t>
  </si>
  <si>
    <t>EXECUTIVE SUPPORT SERVICES</t>
  </si>
  <si>
    <t>Councillor's office</t>
  </si>
  <si>
    <t>01</t>
  </si>
  <si>
    <t>05</t>
  </si>
  <si>
    <t>002</t>
  </si>
  <si>
    <t>Executive and Council</t>
  </si>
  <si>
    <t>Support Services</t>
  </si>
  <si>
    <t>Yes</t>
  </si>
  <si>
    <t>Own Funds c/o</t>
  </si>
  <si>
    <t>The specification for the the furniture has been done and the tender will be advertised very soon.</t>
  </si>
  <si>
    <t>Upgrading of Sisa Dukashe, New Lands, Ndevana Stadium</t>
  </si>
  <si>
    <t>Amenities</t>
  </si>
  <si>
    <t>Department of Sports, Arts &amp; Culture c/o (SARC)</t>
  </si>
  <si>
    <t>Newlands &amp; Ndevana need to be re-advertised</t>
  </si>
  <si>
    <t>SISA DUKASHE &amp; GOMPO - Project is complete &amp; handed over to Community Srvices Directorate,    NEWLANDS &amp; NDEVANA - Project is on termination stage &amp; waiting for approval.</t>
  </si>
  <si>
    <t>Upgrading of Bisho, Dimbaza, Peelton, Madramini &amp; Victoria Grounds Stadium</t>
  </si>
  <si>
    <t xml:space="preserve"> Bisho, Peelton and Dimbaza projects need to be re-advertised</t>
  </si>
  <si>
    <t>BISHO, PEELTON, DIMBAZA - Contractors doing the work was terminated due to poor performance, LOWER MNGQESHA - No funds         VICTORIA GROUNDS - project is complete and handed over to community services. Only renovation to Floodlights that requires R1.5m to upgrade</t>
  </si>
  <si>
    <t>Upgrading of Tsholomnqa, Parkside, Needs Camp &amp; North</t>
  </si>
  <si>
    <t>Sports and Recreation</t>
  </si>
  <si>
    <t>TSHOLOMNQA, PARKSIDE &amp; NORTHEND: Project is complete &amp; handed over to community services. NEEDSCAMP - Project is complete &amp; water problem in the area  &amp; issue is currently addressed by BCMM water section  &amp; Amatola Water.</t>
  </si>
  <si>
    <t>Laptop - V Tokwe - A11/90</t>
  </si>
  <si>
    <t>02</t>
  </si>
  <si>
    <t>001</t>
  </si>
  <si>
    <t>Corporate Services</t>
  </si>
  <si>
    <t>Own Funds</t>
  </si>
  <si>
    <t>Leiden Twinning - Floodplain</t>
  </si>
  <si>
    <t>070</t>
  </si>
  <si>
    <t>Water</t>
  </si>
  <si>
    <t>Leiden Platform c/o</t>
  </si>
  <si>
    <t>Transfer of land in Duncan Village from EC Dept of Local Government and traditional Affairs still a challenge. Funding for Floodplain/Safe Park; multiyear project</t>
  </si>
  <si>
    <t>Leiden Twinning - Solid Waste Drop-off Points</t>
  </si>
  <si>
    <t>Cleansing</t>
  </si>
  <si>
    <t>SCM and legal challenges. - Multiyear project</t>
  </si>
  <si>
    <t>Leiden Twinning - Sanitation</t>
  </si>
  <si>
    <t>Waste Water</t>
  </si>
  <si>
    <t>Challenges with Cambridge Location project - Sanitation department to sort out and advise progress with opening of facilities.</t>
  </si>
  <si>
    <t>Leiden Twinning Project - Solid Waste</t>
  </si>
  <si>
    <t>Solid waste project for 2012/2013 following study by Utrecht university in Netherlands.</t>
  </si>
  <si>
    <t>3 x Computers &amp; Accessories - A10/107</t>
  </si>
  <si>
    <t>Renewal-270</t>
  </si>
  <si>
    <t>Actioned</t>
  </si>
  <si>
    <t>3 x Computers, Accessories, plasma - A10/124</t>
  </si>
  <si>
    <t>Requistion for Additional computers to be purchased for staff at call centre. IT has requisition.</t>
  </si>
  <si>
    <t>TOTAL : EXECUTIVE SUPPORT SERVICES</t>
  </si>
  <si>
    <t>MUNICIPAL MANAGER</t>
  </si>
  <si>
    <t>Furniture</t>
  </si>
  <si>
    <t>Planning &amp; Development</t>
  </si>
  <si>
    <t>Transport Planning</t>
  </si>
  <si>
    <t>New-270</t>
  </si>
  <si>
    <t xml:space="preserve">The procurement of Councillor's notebooks has commenced. At this stage ICT department is trying to further expedite the procurements of laptops for Councillors, it is envisaged that within this financial year funding for this project will be fully utilised. </t>
  </si>
  <si>
    <t>Arrangements to procure furniture for the MPAC chairpersorn is underway, this budget was made available during the budget adjustment process. Expenditure will be completed within this financial year.</t>
  </si>
  <si>
    <t>Councillor's IT requirements (Laptops)</t>
  </si>
  <si>
    <t>The departnment is satisfied with the current expenditure for this project and it is anticipated that the project will be completed within this financial year.</t>
  </si>
  <si>
    <t>TOTAL : MUNICIPAL MANAGER</t>
  </si>
  <si>
    <t>CHIEF OPERATIONS OFFICER</t>
  </si>
  <si>
    <t>Mdantsane Zone 18 CC Phase 2-P3</t>
  </si>
  <si>
    <t>06</t>
  </si>
  <si>
    <t>080</t>
  </si>
  <si>
    <t>Housing</t>
  </si>
  <si>
    <t>New-120</t>
  </si>
  <si>
    <t xml:space="preserve">Urban Settlement Development Grant </t>
  </si>
  <si>
    <t>BCM</t>
  </si>
  <si>
    <t>Bulk services are available on this site</t>
  </si>
  <si>
    <t>Consultant completed Engineering Designs however unable to proceed with procurement due to not having EIA renewal. EIA were to be completed in the beginning of 2011.</t>
  </si>
  <si>
    <t>The Directorate of Development facilitation (Kamva Qwede) to fast tract the EIA. Biotechnology &amp; Environmental Specialist Consultancy Cc has been appointed to complete the EIA. They advised Full EIA will have to be completed, this time frame (6 months). The delays will affect USDG funding expenditure.</t>
  </si>
  <si>
    <t xml:space="preserve">Once EIA has been finalised , tenders for the provision of internal services will be called in February  2012 and  award contract by May 2012 through BEC and BAC approval </t>
  </si>
  <si>
    <t xml:space="preserve">EIA will be completed by January 2012. Tender advertisement and commencement of provision of internal services will take place commencing after  January 2012. Project will be completed in the 2012/2013 financial year  </t>
  </si>
  <si>
    <t>Budget adjusted due to planning challenges which delayed implementation.</t>
  </si>
  <si>
    <t>Manyano &amp; Thembelihle Phase 2-P3</t>
  </si>
  <si>
    <t xml:space="preserve">Previously completed </t>
  </si>
  <si>
    <t xml:space="preserve">Contractor appointed Kulanti has  temporary moved off site citing various challenges  minor </t>
  </si>
  <si>
    <t xml:space="preserve">None </t>
  </si>
  <si>
    <t xml:space="preserve">Internal services in the 2011/2012 financial year </t>
  </si>
  <si>
    <t xml:space="preserve">The project was delayed by labour disputes between the contractor and the community which had been resolved. Revised schedule which was agreed with the contractor is behind and the contractor has been informed of the penalties. Budget will be rolled over to 2012/2013 financial year. </t>
  </si>
  <si>
    <t>Second Creek (Turn Key)-P3</t>
  </si>
  <si>
    <t xml:space="preserve">Turn key approach (construction of internal services/top structure) </t>
  </si>
  <si>
    <t>none</t>
  </si>
  <si>
    <t xml:space="preserve">Adjudication report done. To present report to BEC and BAC in few weeks time.Time delays  are being experienced in finalizing this award between PMU unit and SCM. The challenges have been escalated to senior management to addressed and finalized    The delays will affected budget expenditure and may result in the reducing of the allocated  budget should an award not be finalized urgently
</t>
  </si>
  <si>
    <t>Internal services are anticipated to be completed in the 2012/2013 financial year depending on the appointment of the contractor.</t>
  </si>
  <si>
    <t>The service provider has been appointed for the construction of both internal service and top structure. It is anticipated that the project will be completed in 13/14 financial year, however the funding is fully committed. Budget could not be spent in the current financial year due to procurement challenges.</t>
  </si>
  <si>
    <t>Masibambane-P3</t>
  </si>
  <si>
    <t>Turn key approach (Internal services and top structure role out):                                    Stage 1: (Appointment of project consultants) to undertake the internal services design, project manage internal services and top structure provision.  EIA requires renewal, to be addressed by Kamva Qwede ( Manager)as a matter of urgency: Stage 2: procurement of contractor for the provision of internal services also including top structure as per operating budget. this will be undertaken was consultants have been procured and designs completed/ approved</t>
  </si>
  <si>
    <t>N/A</t>
  </si>
  <si>
    <t xml:space="preserve">The tender closed on 28th October 2011 and the bid documents are currently under evaluation for BEC  consideration. Appointment of consultant to be made  by March 2012, designs to be completed by May 2012. Call for tenders to award contract for internal services  including top structure provision (Operating budget)  by June 2012. </t>
  </si>
  <si>
    <t xml:space="preserve"> Financial year 2013 / 2014</t>
  </si>
  <si>
    <t>Service provider has been appointed. The project is a multi- year, allocated unspent  funding to rolled over to 2012/2013 financial year.</t>
  </si>
  <si>
    <t>Masibulele-P3</t>
  </si>
  <si>
    <t>EIA  which has lapsed should have been completed in the beginning of the 2010 / 2011 financial year. The lapsed record of decision must be addressed within the next four weeks to avoid the delays with engineering design for internal services design which could ultimately delay the construction on site .</t>
  </si>
  <si>
    <t>Velwano</t>
  </si>
  <si>
    <t>Turn key approach (Internal services and top structure role out):                                    Stage 1: (Appointment of project consultants) to undertake the internal services design, project manage internal services and top structure provision.  EIA requires renewal, to be addressed by Kamva Qwede ( Manager) as a matter of urgency: Stage 2: procurement of contractor for the provision of internal services also including top structure as per operating budget. this will be undertaken was consultants have been procured and designs completed/ approved</t>
  </si>
  <si>
    <t>Chris Hani Park  Phase 3-P3</t>
  </si>
  <si>
    <t>Ilinge -P 3</t>
  </si>
  <si>
    <t>Gwentshe Village- P3</t>
  </si>
  <si>
    <t>Fynbos Informal 1-P3</t>
  </si>
  <si>
    <t>Turn Key Project Stage 1 - Appointment of professional team feasibility, geotechnical study internal services design top structure foundation design Stage 2 - Procurement of contractor to role out internal services top structure</t>
  </si>
  <si>
    <t>EIA  which has lapsed should have been completed in the beginning of the financial year. The lapsed record of decision must be addressed within the next four weeks to avoid the delays with engineering design for internal services design which could ultimately delay the construction on site .</t>
  </si>
  <si>
    <t>Service provider has been appointed for the planning, design and project management. It is anticipated that the project will be completed in 14/15 financial year, however the funding is fully committed.</t>
  </si>
  <si>
    <t>Fynbos Informal 2-P3</t>
  </si>
  <si>
    <t>Ndacama-P3</t>
  </si>
  <si>
    <t>Delays in completion of the EIA will affect the appointment of the contractor for the provision of internal services and top structures. Project will be completed in 2012 / 2013 financial year.</t>
  </si>
  <si>
    <t>Service provider has been appointed for the planning, design and project management. It is anticipated that the project will be completed in 14/15 financial year, however the funding is fully commited.</t>
  </si>
  <si>
    <t>Mathemba Vuso-P3</t>
  </si>
  <si>
    <t>Deluxolo Village-P3</t>
  </si>
  <si>
    <t>Francis Mei-P3</t>
  </si>
  <si>
    <t>Mahlangu Village-P3</t>
  </si>
  <si>
    <t>Sisulu Village-P3</t>
  </si>
  <si>
    <t>Winnie Mandela-P3</t>
  </si>
  <si>
    <t>Dacawa-P3</t>
  </si>
  <si>
    <t>Sunny South-P3</t>
  </si>
  <si>
    <t>To prepare Bid Specification report to appoint consultants to manage the provision of services and top structure construction.</t>
  </si>
  <si>
    <t>Project will be completed in 2012 / 2013 financial year.</t>
  </si>
  <si>
    <t>Potsdam Unit p : Stage 2 P3</t>
  </si>
  <si>
    <t xml:space="preserve">Site verifications were done by the consultant,  annual contractor is on site finalizing the rectification of the sewer connections. </t>
  </si>
  <si>
    <t>Block yard TRA-P3</t>
  </si>
  <si>
    <t xml:space="preserve">Procurement delays due to budget shortfall. Additional funding has been allocated in the mid - year adjustment budget. Contractor has been appointed. There are delays in the commencement of the contractor due to insufficient documentation (working drawings) that are still held by the liquidated consultant. the matter is being resolved between Engineering and Legal department </t>
  </si>
  <si>
    <t>Reeston Phase 3 Stage 2-P3</t>
  </si>
  <si>
    <t>Human Settlement Development Grant</t>
  </si>
  <si>
    <t>No challenges,</t>
  </si>
  <si>
    <t>None</t>
  </si>
  <si>
    <t xml:space="preserve">Contractor appointed in December 2011 </t>
  </si>
  <si>
    <t>Final completion anticipated only in 13/14 financial year.</t>
  </si>
  <si>
    <t xml:space="preserve">Contractor has been appointed and site handover was held on 14 March 2012.Contractor is progressing  on site </t>
  </si>
  <si>
    <t xml:space="preserve">DVRI Pilot project 323 units (Mekeni ,Competition site,Haven Hills) </t>
  </si>
  <si>
    <t>Completed</t>
  </si>
  <si>
    <t>NONE</t>
  </si>
  <si>
    <t>Project will be completed in the current (2012 / 2013) financial year.</t>
  </si>
  <si>
    <t xml:space="preserve">Project is about 50% complete, the challenge is that the contract of the Contractor has expired legal department is assisting with the renewal of the contract. The City Manager has approved the renewal however he has instructed that the report to be tabled to BAC. The  Delays in construction of Block Yard TRA will have direct impact on construction progress in Competition site.
</t>
  </si>
  <si>
    <t>Mdantsane Access/Buffalo</t>
  </si>
  <si>
    <t>Provision of temporary water and sanitation</t>
  </si>
  <si>
    <t xml:space="preserve">DDP is to complete detailed planning of projects for DVR - turnkey development. Currently in progress.  </t>
  </si>
  <si>
    <t>Upon approval of site development plan by Council, informal tenderers will be invited to undertake the provision of temporary water and sanitation.</t>
  </si>
  <si>
    <t>2012 / 2013</t>
  </si>
  <si>
    <t>Reeston Phase 3 Stage 3</t>
  </si>
  <si>
    <t>Turn Key Project Stage 1 - App of professional team feasibility, geotechnical study internal services design top structure foundation design Stage 2 - Procurement of contractor to role out internal services top structure</t>
  </si>
  <si>
    <t>Directorate  of Planning  is to complete detailed planning of projects for Duncan Village Redevelopment. Turnkey Development - To prepare bid specification document for the appointment of professional team in March 2012 to undertake project management and internal services designs.</t>
  </si>
  <si>
    <t xml:space="preserve">The tender closed on 28th October 2011 and the bid documents are currently under evaluation for BEC  consideration. Appointment of consultant by January 2012, designs to be completed by April 2012. Call for tenders to award contract for internal services  including top structure provision (Operating budget)  by June 2012. </t>
  </si>
  <si>
    <t>2012 / 2013 Financial year</t>
  </si>
  <si>
    <t>Service provider has been appointed. The project is a multi- year, allocated funding to be spent by June 2012.</t>
  </si>
  <si>
    <t xml:space="preserve">DDP is to complete detailed planning of projects for DVR - turnkey development. </t>
  </si>
  <si>
    <t xml:space="preserve">Contractor(Orae Construction) has been  appointed in December 2011, site handover will be in January 2012 </t>
  </si>
  <si>
    <t xml:space="preserve">Procurement delays due to budget shortfall. Additional funding has been allocated in the mid - year adjustment budget. Contractor has been appointed. There are delays in the commencement of the contractor due to insufficient documentation (working drawings) that are still held by the liquidated consultant. the matter is being resolved between Engineering and Legal Departments </t>
  </si>
  <si>
    <t>Computers &amp; Computer Equip. - A10/72</t>
  </si>
  <si>
    <t>IT department is in the process of procuring the service provider.</t>
  </si>
  <si>
    <t>2011 / 2012 Financial year</t>
  </si>
  <si>
    <t>Project complete, 100% expenditure incurred.</t>
  </si>
  <si>
    <t>Potsdam Unit P: Stage 2: 1000 units: P3: Infrastructure</t>
  </si>
  <si>
    <t>Local Government &amp; Housing c/o (LGH)</t>
  </si>
  <si>
    <t>Complete</t>
  </si>
  <si>
    <t>Funding has been reserved for rectification of sewer connections to 115 sites but not sufficient, additional  funds were allocated in the mid year budget adjustment. The consultant has completed verifications, contractor is on site finalising the rectifications.</t>
  </si>
  <si>
    <t>Accreditation</t>
  </si>
  <si>
    <t xml:space="preserve">Housing is in the process of procuring the service provider </t>
  </si>
  <si>
    <t>It is projected that the allocated budget will be spent in this  current financial year.</t>
  </si>
  <si>
    <t>Z.Soga: P3: Infrastructure</t>
  </si>
  <si>
    <t>Project complete and the vote has been adjusted accordingly</t>
  </si>
  <si>
    <t>TOTAL : CHIEF OPERATIONS OFFICER</t>
  </si>
  <si>
    <t>DIRECTORATE OF FINANCIAL SERVICES</t>
  </si>
  <si>
    <t>KWT Civic Centre Payments Hall Upgrade</t>
  </si>
  <si>
    <t>Budget &amp; Treasury</t>
  </si>
  <si>
    <t>Renewal-312</t>
  </si>
  <si>
    <t>Municipal</t>
  </si>
  <si>
    <t>Designs completed</t>
  </si>
  <si>
    <t>tender awarded for designs</t>
  </si>
  <si>
    <t>Project to be restarted in the next financial year when additional funds are available.</t>
  </si>
  <si>
    <t>Laptop  insurance claim</t>
  </si>
  <si>
    <t>Project completed.</t>
  </si>
  <si>
    <t>Implementation of Intenda Electronic Software System</t>
  </si>
  <si>
    <t>Department of Local Government &amp; Traditional Affairs c/o</t>
  </si>
  <si>
    <t>Consultants to be on site in April / May.</t>
  </si>
  <si>
    <t>Meter reading handheld machines</t>
  </si>
  <si>
    <t>Tender at Evaluation stage.</t>
  </si>
  <si>
    <t>Upgrading of All Zone Offices - Mdantsane</t>
  </si>
  <si>
    <t>under dispute</t>
  </si>
  <si>
    <t>Not appointed</t>
  </si>
  <si>
    <t>land sale to be invetigated by Land admin</t>
  </si>
  <si>
    <t>Not awarded.</t>
  </si>
  <si>
    <t>Project being handled by Development Planning.</t>
  </si>
  <si>
    <t>TOTAL : DIRECTORATE OF FINANCIAL SERVICES</t>
  </si>
  <si>
    <t>DIRECTORATE OF CORPORATE SERVICES</t>
  </si>
  <si>
    <t>BCM IT Requirements (All Directorates)</t>
  </si>
  <si>
    <t>2011/ 2012 financial year IDP</t>
  </si>
  <si>
    <t>Not at this stage</t>
  </si>
  <si>
    <t>Tender closes on the 13/01/2012 and evaluation of the tender will be done on the 17 January 2012. Award is expected by Friday 14 January 2012.</t>
  </si>
  <si>
    <t>31/03/2012</t>
  </si>
  <si>
    <t>There are still outstanding invoice awaiting to be captured for payment at SCM.</t>
  </si>
  <si>
    <t>Laptop - S.Fuma - A10/116</t>
  </si>
  <si>
    <t>Insurance claim, procurement in progress.</t>
  </si>
  <si>
    <t>Insurance claim. Project completed</t>
  </si>
  <si>
    <t>Laptop - L. Kapp - A11/116</t>
  </si>
  <si>
    <t>6XDesktop Computers &amp; 2x Printers - A11/98</t>
  </si>
  <si>
    <t>Invoice awaiting to be captured for payment by the SCM.</t>
  </si>
  <si>
    <t>Telecommunication network system</t>
  </si>
  <si>
    <t>2011/2012 financial year IDP</t>
  </si>
  <si>
    <t>Project underway. Expenditure
 is  expected to show during the month of January 2012.</t>
  </si>
  <si>
    <t>30/11/2011</t>
  </si>
  <si>
    <t>Integrated Enterprise Resource planning System</t>
  </si>
  <si>
    <t>Procurement through SITA has commenced and in process of creating an order. Once the order is created the service provider can commence work. It is estimated that it the project will take 4  months.</t>
  </si>
  <si>
    <t xml:space="preserve">Feasibility study roject  has commenced and it is 77% complete.  The funding will be carried over to the next financial  year for implementation. </t>
  </si>
  <si>
    <t>Conferencing system</t>
  </si>
  <si>
    <t xml:space="preserve">The service provider is on site and has commenced work. The expenditure is expected to show in January 2012. </t>
  </si>
  <si>
    <t>The project is complete</t>
  </si>
  <si>
    <t>Radio Data Network - Mdantsane</t>
  </si>
  <si>
    <t>TOTAL : DIRECTORATE OF CORPORATE SERVICES</t>
  </si>
  <si>
    <t>DIRECTORATE OF ENGINEERING SERVICES</t>
  </si>
  <si>
    <t>Electrification</t>
  </si>
  <si>
    <t>060</t>
  </si>
  <si>
    <t>Electricity</t>
  </si>
  <si>
    <t>New-60</t>
  </si>
  <si>
    <t>DoE(Intergrated National Electrification Programme)</t>
  </si>
  <si>
    <t>(see breakdown below)</t>
  </si>
  <si>
    <t>Purchase using Annual Tender</t>
  </si>
  <si>
    <t>ED329-Electrification Bulk Infrastructure Queenspark is a multi year project to be completed by 2016.  Additional R5,895,000 was allocated by DoE .  ED357-Cambridge Electrification completed.  ED361-Potsdam Unit P Electrification contractor performing poorly ROLL OVER of R5, 561,016 is required in order to continue with the Project.  ED360-Reeston Electrification completed. ED363-Kwaklifu Electrification delay with start of project ROLL OVER OF R1M will be required.</t>
  </si>
  <si>
    <t>Replacement of Street Lights</t>
  </si>
  <si>
    <t>03</t>
  </si>
  <si>
    <t>090</t>
  </si>
  <si>
    <t>Renewal-90</t>
  </si>
  <si>
    <t>Electricity Demand Side Management Grant</t>
  </si>
  <si>
    <t>15, 16, 18, 19, 20</t>
  </si>
  <si>
    <t>YES</t>
  </si>
  <si>
    <t>n/a</t>
  </si>
  <si>
    <t xml:space="preserve">Energy Efficient Lighting Exchange Mdantsane - Installation of Lighting completed - Invoice for R73 000.00 submitted to SCM </t>
  </si>
  <si>
    <t>Laptop - A11/71</t>
  </si>
  <si>
    <t>Waste Water Management</t>
  </si>
  <si>
    <t>renewal-320</t>
  </si>
  <si>
    <t>This vote is in respect of those assets that are replaced due to insurance claims. No expenditure is recorded against this vote as budget is transferred from this vote to individual capital votes when asset insurance claims are approved by insurers for those assets to be replaced. The original budget amount was R10 million and an amount of R5 109 100 has been transferred leaving a balance of R4 890 900.</t>
  </si>
  <si>
    <t xml:space="preserve">West Bank Restitution </t>
  </si>
  <si>
    <t>030</t>
  </si>
  <si>
    <t>Road transport</t>
  </si>
  <si>
    <t>Roads and Stormwater</t>
  </si>
  <si>
    <t>New-30</t>
  </si>
  <si>
    <t>BCMM</t>
  </si>
  <si>
    <t>COMPLETE</t>
  </si>
  <si>
    <t>Project at implementation stage</t>
  </si>
  <si>
    <t>The Roads construction is currently attending to the snags. The Bulk Sanitation infrastructure - contractor has been appointed end of May 2012. The Bulk Water infrastructure - tender was advertised on the 1 June 2012 and has closed on the 3 July 2012.</t>
  </si>
  <si>
    <t xml:space="preserve">Rural Roads Upgrade </t>
  </si>
  <si>
    <t>Renewal-30</t>
  </si>
  <si>
    <r>
      <rPr>
        <u/>
        <sz val="12"/>
        <rFont val="Arial"/>
        <family val="2"/>
      </rPr>
      <t>Duncan Village (R500 000)</t>
    </r>
    <r>
      <rPr>
        <sz val="12"/>
        <rFont val="Arial"/>
        <family val="2"/>
      </rPr>
      <t>: Contractor on site, completing surfacing of existing gravel roads</t>
    </r>
  </si>
  <si>
    <t>Insufficient funds for upgrade &amp; stormwater</t>
  </si>
  <si>
    <t>Upgrading and Rehabilitation of BCMM Roads - Duncan Village</t>
  </si>
  <si>
    <t>At implementation, completion anticipated mid December 2011, delays due to unavailability of asphalt from the suppliers, phase 2 tender report is currently at SCM for point scoring.</t>
  </si>
  <si>
    <t>Upgrading and Rehabilitation of BCMM Roads - Ducats</t>
  </si>
  <si>
    <t>Upgrading and Rehabilitation of BCMM Roads - Zwelitsha</t>
  </si>
  <si>
    <t>Upgrading and Rehabilitation of BCMM Roads - Dimbaza</t>
  </si>
  <si>
    <t>Upgrading and Rehabilitation of BCMM Roads - Phakamisa</t>
  </si>
  <si>
    <t>Upgrading and Rehabilitation of BCMM Roads - Scenery park / Reeston</t>
  </si>
  <si>
    <t>Upgrading and Rehabilitation of BCMM Roads - Nonkcampa</t>
  </si>
  <si>
    <t>Upgrading and Rehabilitation of BCMM Roads - Ndileka</t>
  </si>
  <si>
    <t>Upgrading and Rehabilitation of BCMM Roads - Zabalaza</t>
  </si>
  <si>
    <t>Upgrading and Rehabilitation of BCMM Roads - Upper Mngqesha</t>
  </si>
  <si>
    <t>Upgrading and Rehabilitation of BCMM Roads - Tsholomnqa</t>
  </si>
  <si>
    <t>Mdantsane Roads</t>
  </si>
  <si>
    <t xml:space="preserve">Forwarded proposal for design to be reviewed </t>
  </si>
  <si>
    <t xml:space="preserve">Seek  BAC Support pertaining to  award of annual contracts and utilization of learner contractors. </t>
  </si>
  <si>
    <t>TORs for consultants to be presented to BSC in early January 2012 and advertise tender before end of January 2012. Work is being identified for the provision of sidewalks and overlays that can be done by annual contractors.
Learner contractors to  implement project for the remainder of 2011/12</t>
  </si>
  <si>
    <t>Rehabilitation of Rural Roads Upgrade</t>
  </si>
  <si>
    <r>
      <rPr>
        <u/>
        <sz val="12"/>
        <rFont val="Arial"/>
        <family val="2"/>
      </rPr>
      <t>Tsholomnqa (R500 000)</t>
    </r>
    <r>
      <rPr>
        <sz val="12"/>
        <rFont val="Arial"/>
        <family val="2"/>
      </rPr>
      <t>: Requested daily tender for material, road reserve cleared in September 2011</t>
    </r>
  </si>
  <si>
    <t xml:space="preserve">Insufficient funds for rehabilitation,stormwater challenges </t>
  </si>
  <si>
    <t>DBSA Phase 4 &amp; 5 c/o</t>
  </si>
  <si>
    <t xml:space="preserve">Funds to  be utilized for completion of phase 1 and phase 2 of the project.  </t>
  </si>
  <si>
    <t>ongoing</t>
  </si>
  <si>
    <t>Rural and Urban Roads</t>
  </si>
  <si>
    <t xml:space="preserve">Daily tenders for material purchasing issued and labour mobilzation being undertaken. </t>
  </si>
  <si>
    <t>Scada equipment-A11/82</t>
  </si>
  <si>
    <t>Nord Avenue Pump station</t>
  </si>
  <si>
    <t>Waste water Management</t>
  </si>
  <si>
    <t>New-70</t>
  </si>
  <si>
    <t>EIA not required, designs and survey completed</t>
  </si>
  <si>
    <t>Tenders will close on the 28 February 2012.</t>
  </si>
  <si>
    <t>6 months construction period.</t>
  </si>
  <si>
    <t>None of the bidders met the requirements, the tender to be re-advertised</t>
  </si>
  <si>
    <t>Quinera Treatment Works</t>
  </si>
  <si>
    <t>Report To be tabled on the next special BAC of the 10 February 2012.</t>
  </si>
  <si>
    <t>8 months construction period.</t>
  </si>
  <si>
    <t xml:space="preserve">Delays were due in change from an electrical, mechanical and civil engineering to a water works treatment approach, contract awarded but delayed due to lengthy adjudication process. </t>
  </si>
  <si>
    <t>Waste Water Treatment Capacity (Zwelitsha)</t>
  </si>
  <si>
    <t>Currently busy with design for Phase 2.</t>
  </si>
  <si>
    <t xml:space="preserve">Phase 1 – contractor appointed </t>
  </si>
  <si>
    <t>At implementation with some contractual dispute that is delaying the project.</t>
  </si>
  <si>
    <t>Reeston Phase 3 Bulk Services Sewer</t>
  </si>
  <si>
    <t>13, 16</t>
  </si>
  <si>
    <t>Report in ACM's office for approval.</t>
  </si>
  <si>
    <t>At implementation with anticipated completion in April 2013</t>
  </si>
  <si>
    <t>Relocation of Miblocks - Mdantsane</t>
  </si>
  <si>
    <t>Vote not yet open for transactions</t>
  </si>
  <si>
    <t>Coastal &amp; Midlands Infrastructure</t>
  </si>
  <si>
    <t>Bufferstrip Sanitation - Mdantsane</t>
  </si>
  <si>
    <t>17, 20</t>
  </si>
  <si>
    <t>At implementation with anticipated completion end of July 2012.</t>
  </si>
  <si>
    <t>KWT &amp; Bisho Infrastructure ( water)</t>
  </si>
  <si>
    <t>Augmentation of Water Treatment Capacity - Umzonyana/Raising Upper weir</t>
  </si>
  <si>
    <t>Amahleke</t>
  </si>
  <si>
    <t>Mdantsane Sewers - Refurbishment</t>
  </si>
  <si>
    <t>Renewal-70</t>
  </si>
  <si>
    <t>Internal toilets</t>
  </si>
  <si>
    <t>Planning underway – to be undertaken internally.</t>
  </si>
  <si>
    <t xml:space="preserve">Replacement of Pitch Fibre Sewers utilising the Annual Contractor.  </t>
  </si>
  <si>
    <t>Service providers completed the Mdantsane Prison sewer and sewer connections within Gqozo Village Phase 1 in Mdantsane.  .</t>
  </si>
  <si>
    <t>Flow Meter Chamber Unit - A11/16</t>
  </si>
  <si>
    <t>Diversion of Amalinda and Wilsonia effluent to Reeston</t>
  </si>
  <si>
    <t>12, 13, 16</t>
  </si>
  <si>
    <t>Report recommended by the special BAC of the 7 February 2012.</t>
  </si>
  <si>
    <t>Wilsonia Interceptor Phase 1: An appointment has been made at the end of March 2012 with anticipated completion in March 2013 and drilling contract (investigation phase2) contractor has been appointed in May 2012</t>
  </si>
  <si>
    <t>Leak Detector Machine - A10/67</t>
  </si>
  <si>
    <t>Renewal-260</t>
  </si>
  <si>
    <t>Tender closed on 02 February 2012 and all tenders were non responsive, therefore it will be re-advertised.</t>
  </si>
  <si>
    <t>040</t>
  </si>
  <si>
    <t>New-40</t>
  </si>
  <si>
    <t>1-31,33</t>
  </si>
  <si>
    <t>Upgrading of the bulk services are underway</t>
  </si>
  <si>
    <t>N/a</t>
  </si>
  <si>
    <t>Roll over. Multi year project</t>
  </si>
  <si>
    <t>Inland Rural Sanitation (Dimbaza Villages,Ngxwalane and Kwalini)</t>
  </si>
  <si>
    <t>34, 36</t>
  </si>
  <si>
    <t>Private</t>
  </si>
  <si>
    <t>Terms of reference complete.  Implementation list of project areas is being finalised.</t>
  </si>
  <si>
    <t>Report was approved by BSC subject to approval by ACM to split the Sanitation Project. Awaiting approval from ACM.</t>
  </si>
  <si>
    <t>Phase 2 delayed due to public participation processes that were conducted between August and December 2011. The tender report is with committees.</t>
  </si>
  <si>
    <t>Eastern Beach Sewers</t>
  </si>
  <si>
    <t>The appointed service provider is currently finalising the contract documentation for the eastern beach sewer.  The EIA is in the process of being submitted to DEAT for approval.  Funds for this phase of the project are fully committed for this financial year.</t>
  </si>
  <si>
    <t>Chemical toilets</t>
  </si>
  <si>
    <t>Contracts from last financial year  2010/11 have been completed.  New contracts for this year to be advertised before end of February 2012.</t>
  </si>
  <si>
    <t>Sludge handling facility</t>
  </si>
  <si>
    <t>Service providers undertook the rehabilitation of the sludge drying beds at the Mdantsane East WWTW.  Funding recieved in March 2012. Delays with the delivery of media for drying beds.</t>
  </si>
  <si>
    <t>Winterstrand Water Supply</t>
  </si>
  <si>
    <t>An annual contractor is to be used to install the emergency pipeline to Winterstrand.</t>
  </si>
  <si>
    <t>Insurance vehicle replacement  - M10/33</t>
  </si>
  <si>
    <t>Other - BCM Fleet</t>
  </si>
  <si>
    <t xml:space="preserve">Other </t>
  </si>
  <si>
    <t>Municipal Infrastructure Grant c/o</t>
  </si>
  <si>
    <t>Tender report being considered by the Bid Committees.</t>
  </si>
  <si>
    <t>No expenditure has been incurred on the funding because the funds were made available during February 2012 through the Mid year adjustment budget.</t>
  </si>
  <si>
    <t>Construct. High level reservoir - Breidbach</t>
  </si>
  <si>
    <t>Bulk Water Supply - Needscamp</t>
  </si>
  <si>
    <t>Rural Sanitation</t>
  </si>
  <si>
    <t>Roll over. Multi year project under construction and to be completed in October 2012 with funding for 2012/2013.</t>
  </si>
  <si>
    <t>Insurance vehicle replacement - M10/172</t>
  </si>
  <si>
    <t>Funds allocated 11 November 2011. Fleet Management to purchase.</t>
  </si>
  <si>
    <t>Mig roll over was approved in February 2012 and tender is at BAC stage, part of the fund will be utilised on the upgrading of the water scheme in ward 33 that is on-going.Awaiting letter of award. ROLL OVER TO 2012/13</t>
  </si>
  <si>
    <t>Bulk Water Supply Newlands and other areas</t>
  </si>
  <si>
    <t>Implemented in house</t>
  </si>
  <si>
    <t>Spent</t>
  </si>
  <si>
    <t>Ward 33 Bulk Water Supply Scheme</t>
  </si>
  <si>
    <t>To be installed</t>
  </si>
  <si>
    <t>Report to be tabled in the next special BAC of the 10 February 2012.</t>
  </si>
  <si>
    <t>Awaiting letter of award. ROLL OVER TO 2012/13</t>
  </si>
  <si>
    <t>Bulk Water Supply Coastal Areas</t>
  </si>
  <si>
    <t>roll over, multi year project. Phase 1E and 1F have been completed.</t>
  </si>
  <si>
    <t>Committed for full expenditure</t>
  </si>
  <si>
    <t>Amahleke Water Supply</t>
  </si>
  <si>
    <t>spent</t>
  </si>
  <si>
    <t>Bulk water supply - Newlands &amp; other areas</t>
  </si>
  <si>
    <t>Laptop - A11/53</t>
  </si>
  <si>
    <t>Replacement of laptop</t>
  </si>
  <si>
    <t>Request to procure the laptop has been submitted to IT</t>
  </si>
  <si>
    <t>Insurance vehicle insurance - M10/42</t>
  </si>
  <si>
    <t>Building Security</t>
  </si>
  <si>
    <t>New-312</t>
  </si>
  <si>
    <t>R117,000 has been paid in June for upgrading of CCTV system in the Engineering Building and the rest will be spent on improving lighting at the Chiselhurst Depot</t>
  </si>
  <si>
    <t>Lights have been installed, invoice awaited to settle costs. More work to be done at the entrance of the Office bulidng.</t>
  </si>
  <si>
    <t>Electrification  - Counterfunding Reeston &amp; Other Areas</t>
  </si>
  <si>
    <t>-</t>
  </si>
  <si>
    <t>NO BUDGET - Completed 2010/11</t>
  </si>
  <si>
    <t>Heritage Desk, 5 Tier Bookcase - A11/13</t>
  </si>
  <si>
    <t>Insurance Claim - Completed</t>
  </si>
  <si>
    <t>Replacement: Brushcutters- A11/19</t>
  </si>
  <si>
    <t>Community and social services</t>
  </si>
  <si>
    <t>500KVA Mini-substation - Cemetery -RD -A11/32</t>
  </si>
  <si>
    <t>200KVA Pole Transformer: Taleni - A10/91</t>
  </si>
  <si>
    <t>200KVA Pole Transformer: Taleni - A11/25</t>
  </si>
  <si>
    <t>Dunlop Substation - A10/111</t>
  </si>
  <si>
    <t>Robbie de lange substation - A10/85</t>
  </si>
  <si>
    <t>Minibus : Ray Craib Crescent - A11/02</t>
  </si>
  <si>
    <t>Substation : Dunga Street - A11/26</t>
  </si>
  <si>
    <t>Ring main unit: Shiden Drive - A10/93</t>
  </si>
  <si>
    <t>Radio Repeater Transformer - A11/39</t>
  </si>
  <si>
    <t>High Mast Lighting - Sweetwaters</t>
  </si>
  <si>
    <t>Renewal-60</t>
  </si>
  <si>
    <t>Hi-mast project awarded in February 2012. Completed</t>
  </si>
  <si>
    <t>Streetlighting &amp;  Hymast</t>
  </si>
  <si>
    <t>Electrification - Counterfunding Reeston &amp; Other areas</t>
  </si>
  <si>
    <t>Funding allocated in March 2012 - Adjustment Budget - Top up funding for electrification projects and electrification of infill - ROLL OVER REQUESTED</t>
  </si>
  <si>
    <t>Upgrade of Bulk Electricity Infrastructure</t>
  </si>
  <si>
    <t>Switchgear ordered Requisitions submitted to SCM 7/3/12 - some items have a long delivery period. A number of Panels have arrived  payments are in process. ROLL OVER REQUESTED</t>
  </si>
  <si>
    <t>Electricity Building Upgrade- Ablution Blocks</t>
  </si>
  <si>
    <t>Tender awarded to service provider for the building of generator room at the Beacon Bay Civic Centre - completed</t>
  </si>
  <si>
    <t>Upgrade-Bulk Electricity Infrastructure</t>
  </si>
  <si>
    <t xml:space="preserve">DBSA Phase 4 </t>
  </si>
  <si>
    <t>DBSA Phase 5</t>
  </si>
  <si>
    <t>Insurance vehicle replacement-M10/103</t>
  </si>
  <si>
    <t>Road Transport</t>
  </si>
  <si>
    <t>Upgrade Electricity Reticulation (KWT and Coastal)</t>
  </si>
  <si>
    <t>Completion of Greenacres and Gullsway - project complete</t>
  </si>
  <si>
    <t>Vehicle V382 - FBR 776 EC - M09/182</t>
  </si>
  <si>
    <t>insurance claim</t>
  </si>
  <si>
    <t>Rehabilitation of BCM bridges and culverts( Breidbach, Dimbaza, Quigney)</t>
  </si>
  <si>
    <t>34, 36, 3</t>
  </si>
  <si>
    <t>No despute</t>
  </si>
  <si>
    <t>R51,174 used for completion of Capital Project in Gullsway &amp; Greenacres switch houses.  Payment for R 23 295 is in process for work completed. Insufficient Capital funding to carry out any additional electrical projects</t>
  </si>
  <si>
    <t>Upgrading and Rehabilitation of BCMM Roads - Nomgwadla</t>
  </si>
  <si>
    <t>Upgrading and Rehabilitation of BCMM Roads - Ngxwalana</t>
  </si>
  <si>
    <t>Upgrading and Rehabilitation of BCMM Roads - Msintsini</t>
  </si>
  <si>
    <t>Upgrading and Rehabilitation of BCMM Roads - Kwelera</t>
  </si>
  <si>
    <t>Upgrading and Rehabilitation of BCMM Roads - Balasi</t>
  </si>
  <si>
    <t>Upgrading and Rehabilitation of BCMM Roads - Ncera Villages 5-9</t>
  </si>
  <si>
    <t>Upgrading and Rehabilitation of BCMM Roads - Kuni, Needscamp</t>
  </si>
  <si>
    <t>Upgrading and Rehabilitation of BCMM Roads - Tsholomqa</t>
  </si>
  <si>
    <t>Rehabilitation of underground stormwater - Storm water Management System</t>
  </si>
  <si>
    <t>Rehabilitation of underground stormwater - Amalinda forest</t>
  </si>
  <si>
    <t>Funding allocated in the mid year adjustment budget and is expected to be spent by June 2012.</t>
  </si>
  <si>
    <t>Rehabilitation of underground stormwater - Duncan village</t>
  </si>
  <si>
    <t>Rehabilitation of underground stormwater - Dimbaza</t>
  </si>
  <si>
    <t>Rehabilitation of underground stormwater - West Bank</t>
  </si>
  <si>
    <t>Upgrade Augmentation</t>
  </si>
  <si>
    <t>Payment of invoices for committed rollover funding.</t>
  </si>
  <si>
    <t>Ablution Blocks  Duncan Village</t>
  </si>
  <si>
    <t>Tender has been re-advertised on 3 February 2012 and the closing date of the tender is 17 February 2012.</t>
  </si>
  <si>
    <t>Bulk Sanitation</t>
  </si>
  <si>
    <t>Eastern Cape Development Corperation c/o (ECDC)</t>
  </si>
  <si>
    <t>Project completed in 10/11.</t>
  </si>
  <si>
    <t>Upgrading of the Laboratory infrastructure and equipment</t>
  </si>
  <si>
    <t>LIMS as invoiced. Informal tenders for equipment</t>
  </si>
  <si>
    <t>3 x Desktop Computers - A11/20</t>
  </si>
  <si>
    <t>Traffic and Law Enforcement Fleet</t>
  </si>
  <si>
    <t>All vehicles have been delivered.</t>
  </si>
  <si>
    <t>Replacement of Bus Fleet</t>
  </si>
  <si>
    <t>Waiting for the suppliers to deliver within a week or two</t>
  </si>
  <si>
    <t>BCM Fleet</t>
  </si>
  <si>
    <t>New-250</t>
  </si>
  <si>
    <t xml:space="preserve">Specifications will be called from all Directorates and considered against institutional needs.  Specifications will be done by the Fleet Manager who has since moved out of the Engineering Directorate. </t>
  </si>
  <si>
    <t>TOTAL : DIRECTORATE OF ENGINEERING SERVICES</t>
  </si>
  <si>
    <t>DIRECTORATE OF DEVELOPMENT PLANNING</t>
  </si>
  <si>
    <t>Insurance vehicle replacement - M10/32</t>
  </si>
  <si>
    <t xml:space="preserve">Request sent to Mechanical Workshop for them to do procurement to replace the vehicle that was stolen. </t>
  </si>
  <si>
    <t>Tenders awarded, but still waiting for the suppliers to deliver.</t>
  </si>
  <si>
    <t>Land Acquisition - Construction of Westbank Restitution Reservoir</t>
  </si>
  <si>
    <t>Conveyancer has prepared documents for lodgement.</t>
  </si>
  <si>
    <t>West Bank Restitution Project</t>
  </si>
  <si>
    <t>Department of Land Affairs c/o</t>
  </si>
  <si>
    <t>Judgement has been reserved by the Court, as the Conveyancer has appealed.</t>
  </si>
  <si>
    <t xml:space="preserve">West Bank Land Restitution </t>
  </si>
  <si>
    <t>Construction of BRT lanes</t>
  </si>
  <si>
    <t>050</t>
  </si>
  <si>
    <t>New-50</t>
  </si>
  <si>
    <t xml:space="preserve">Public Transport Infrastructure and Systems Grant (PTIS) </t>
  </si>
  <si>
    <t>R110,470,000 - awards to consultants</t>
  </si>
  <si>
    <t>42,12.11,13,16,5,10,16,8,7,9,2,1,3,47,19</t>
  </si>
  <si>
    <t>Planning and Detailed designs stage</t>
  </si>
  <si>
    <t>Tender has been awarded by Acting City Manager on the recommendation of the Bid Adjudication Committee. Service Level Agreement to be entered into.</t>
  </si>
  <si>
    <t>Tender has been awarded for full consultant team, including detailed designs and business planning. Service Level Agreement can only be entered into once legal challenge from one of the bidders can be resolved.</t>
  </si>
  <si>
    <t>BCM Urban Agriculture Infrastructure Development</t>
  </si>
  <si>
    <t>21,23</t>
  </si>
  <si>
    <t>Construction of Hydroponics</t>
  </si>
  <si>
    <t>Designs already approved</t>
  </si>
  <si>
    <t>Not Applicable</t>
  </si>
  <si>
    <t>The Contractor appointed on 05 October 2011. work has commenced on the two identified sites in wards 21 and 23. Invoice of R1, 60000.00  has been processed . 50% construction at Ward 21, completing site levelling at ward 23. Project in progress.</t>
  </si>
  <si>
    <t>End March 2012</t>
  </si>
  <si>
    <t>Project complete. A journal has been forwarded to Finance for the Correction of misallocation.</t>
  </si>
  <si>
    <t xml:space="preserve">Taxi Ranks </t>
  </si>
  <si>
    <t>R3,359,437- awarded to consultant</t>
  </si>
  <si>
    <t>34,36,39,41,43,49,25,40,44,37</t>
  </si>
  <si>
    <t>Designs Stage</t>
  </si>
  <si>
    <t>Tender has been awarded and service level agreement to be entered into.</t>
  </si>
  <si>
    <t xml:space="preserve">Tender awarded for civil engineering consultants and designs are in progress. Tender for implementation in 2012/13 and 2013/14. Two stakeholder consultation meetings have been held and stage 2 of design process has been complete (concept and viability). The third PSC meeting has been scheduled for 18 July 2012. </t>
  </si>
  <si>
    <t>Gonubie Main Road</t>
  </si>
  <si>
    <t>R10,000,000 - awarded to consultants</t>
  </si>
  <si>
    <t>28,27,29</t>
  </si>
  <si>
    <t>Preliminary and detailed designs progressing</t>
  </si>
  <si>
    <t>Draft tender documents and designs currently being reviewed by BCMM Roads Branch. Invoices to the value of R3.67m have been processed. Service provider currently busy with designs for Gonubie Service Lanes. Invoices in the amount R 230 000 have been processed.</t>
  </si>
  <si>
    <t xml:space="preserve">Potsdam/Needs Camp Bridge Feasibility Study </t>
  </si>
  <si>
    <t>BCMET c/o</t>
  </si>
  <si>
    <t>R233,787 - awarded to consultant</t>
  </si>
  <si>
    <t>33,23</t>
  </si>
  <si>
    <t>Feasibility Study</t>
  </si>
  <si>
    <t>Awarded to service provider.</t>
  </si>
  <si>
    <t>Work in Progress. 1st draft of report is being reviewed by department Awaiting first invoice from service provider</t>
  </si>
  <si>
    <t>Rural non Motorised Transport facilities</t>
  </si>
  <si>
    <t>R330,000 - awarded to consultant</t>
  </si>
  <si>
    <t>All</t>
  </si>
  <si>
    <t>Feasibility Study and design</t>
  </si>
  <si>
    <t>Work in Progress. Awaiting first draft report from service provider.</t>
  </si>
  <si>
    <t xml:space="preserve">Traffic Management Measures </t>
  </si>
  <si>
    <t>620005</t>
  </si>
  <si>
    <t>R600,000 committed to smaller projects - informal tenders being considered. Other projects to be completed through annual contract 98, report to be submitted to BSC</t>
  </si>
  <si>
    <t>New contract 98 to be submitted to the BSC for early March 2012: Informal tenders to the value of R600 000.00(Traffic calming measure) still being finalised between this department and SCM and award in February 2012:  Traffic signal equipment and Traffic signal heads tenders, we have  requested for the readvertisement as there were no bidders who met the requirements:  Informal tenders to the value of R400 000.00(Traffic Signal Equipment and LED signal heads) to posted on the SCM notice board on Friday 10 February 2012.</t>
  </si>
  <si>
    <t>Signal heads and traffic controllers have been purchased. Informal tenders for Traffic Calming Measures to the value of +/- R 600,000 have been awarded.</t>
  </si>
  <si>
    <t xml:space="preserve">Pedestrian facilities </t>
  </si>
  <si>
    <t>R350,000 committed to smaller projects - informal tenders being considered. Other projects to be completed through annual contract 98, report to be submitted to BSC</t>
  </si>
  <si>
    <t>New contract 98 to be submitted to the BSC for early March 2012. TOR for Informal tenders to the value of R350 000.00 (Installation of Tactile paving &amp; Physically chalanged ped push buttons) still being finalised at SCM and award in late February 2012.  Work commencing there after.</t>
  </si>
  <si>
    <t>Audible Pedestrian Signals have been purchased.</t>
  </si>
  <si>
    <t>Guidance Signage</t>
  </si>
  <si>
    <t>R600,000 committed - report progressing to Bid Adjudication Committee</t>
  </si>
  <si>
    <t>46,1,9,16,13,4,35,37</t>
  </si>
  <si>
    <t>Returned back to the BEC from the BAC because of funding in the outer years.</t>
  </si>
  <si>
    <t>Contract cancelled because the validity period expired and tender to be re-advertised.</t>
  </si>
  <si>
    <t>Yellowwoods River Bridge</t>
  </si>
  <si>
    <t>R200,000 required to finalise this multi-year project.</t>
  </si>
  <si>
    <t>Project complete, final payment certificates to be processed</t>
  </si>
  <si>
    <t>Economic Infrastructure</t>
  </si>
  <si>
    <t>26, 40</t>
  </si>
  <si>
    <t>Communal</t>
  </si>
  <si>
    <t>Top up funding for construction of Hydroponics at newlands and Qongqotha</t>
  </si>
  <si>
    <t xml:space="preserve">The programme has two projects Construction of Hydroponics and Steve Biko Foundation project. R2 million transfered to the Steve Biko Foundation. Nu 18 Hydroponics is about 60 % complete and is due to be finished by end May 2012. </t>
  </si>
  <si>
    <t>Hydro-ponics - MDT</t>
  </si>
  <si>
    <t>Department of Economic Affairs and Tourism c/o (DEDEAT)</t>
  </si>
  <si>
    <t>Project is complete. Funds utilised for installation of Electricity for Kwakhanya Cooperative</t>
  </si>
  <si>
    <t>Inner City Regeneration- Pedestrian Priority Zone</t>
  </si>
  <si>
    <t>Provincial Treasury Office - LED Support Programme c/o</t>
  </si>
  <si>
    <t>R296000 final payment to consultant once funding is received from Provincial Treasury</t>
  </si>
  <si>
    <t>Project complete. Awaiting final payment from Provincial Treasury.</t>
  </si>
  <si>
    <t>Desktop Computer - A10/58</t>
  </si>
  <si>
    <t>04.01.2012</t>
  </si>
  <si>
    <t>Project Complete</t>
  </si>
  <si>
    <t xml:space="preserve">Tourism infrastructure development </t>
  </si>
  <si>
    <t>New-320</t>
  </si>
  <si>
    <t xml:space="preserve">Water and Sanitation available </t>
  </si>
  <si>
    <t>EC PARKS &amp; TOURISM  AGENCIES</t>
  </si>
  <si>
    <t>n/A</t>
  </si>
  <si>
    <t xml:space="preserve">Phase: 1 of the project is complete. Balance will used for Phase: 2 which is construction of access road. Project is will be omplete in june 2012. </t>
  </si>
  <si>
    <t>Phase: 1 of the project is complete. Balance will be used for Phase: 2 which is construction of access road.  Project will be completed in  1st Quarter of the new finncial year.</t>
  </si>
  <si>
    <t xml:space="preserve">Roll – Out Hydroponics </t>
  </si>
  <si>
    <t>Communal/ BCMM</t>
  </si>
  <si>
    <t>Construction of Hydroponics at Newlands/Nxaruni</t>
  </si>
  <si>
    <t>Not applicable</t>
  </si>
  <si>
    <t xml:space="preserve">Service Provider appointed, work on site. Invoices are being processed on completion of milestone.  </t>
  </si>
  <si>
    <t>Project commenced Phase 1 completed. Payment of R2,022,900.00 has been processed and project will be completed in the 1st Quarter of the Financial year.</t>
  </si>
  <si>
    <t xml:space="preserve">Buffalo City Agric &amp; Rural Development Infrastructure </t>
  </si>
  <si>
    <t>Diptank and Livestock, fencing</t>
  </si>
  <si>
    <t>Project in progress and will be completed end of June 2012</t>
  </si>
  <si>
    <t>End June 2012</t>
  </si>
  <si>
    <t>Request a roll over of R500 000,00 due to the fact that the department had experienced challenges during the site handover due to the community dynamics anticipating completion by July 2012.</t>
  </si>
  <si>
    <t xml:space="preserve">Cooperative Support Programme </t>
  </si>
  <si>
    <t>All BCMM Wards</t>
  </si>
  <si>
    <t>Project is complete</t>
  </si>
  <si>
    <t>Project is complete Funds will be utilised for cooperative needs before the end of financial year.</t>
  </si>
  <si>
    <t>Upgrade of Market</t>
  </si>
  <si>
    <t>Renewal -290</t>
  </si>
  <si>
    <t>BCM Land</t>
  </si>
  <si>
    <t>Funds to be utilised on completion of phase 2 of extension of sales hall.</t>
  </si>
  <si>
    <t>Remaining funds to be utilised on  phase 2 for  extension of sales hall in the 1st Quarter of the new financial year.</t>
  </si>
  <si>
    <t xml:space="preserve">Extension of Sales Hall </t>
  </si>
  <si>
    <t xml:space="preserve">Tender to be re-advertised for the 3rd time due to non responsive bids. The scope of work has been amended, tender process will start end Janaury 2012. </t>
  </si>
  <si>
    <t>Tender was re-dvertised in April 2012 and is going to BEC on the 11 June 2012. Anticipated to commnence in the new financial year.</t>
  </si>
  <si>
    <t>TOTAL :DIRECTORATE OF DEVELOPMENT PLANNING</t>
  </si>
  <si>
    <t>DIRECTORATE OF HEALTH AND PUBLIC SAFETY</t>
  </si>
  <si>
    <t>Fire Station - KWT</t>
  </si>
  <si>
    <t>04</t>
  </si>
  <si>
    <t>Health</t>
  </si>
  <si>
    <t>Public safety</t>
  </si>
  <si>
    <t>New-220</t>
  </si>
  <si>
    <t>Plan finalised by PMU</t>
  </si>
  <si>
    <t>Approved by BAC on 10/11/2011. Min No 373/11</t>
  </si>
  <si>
    <t>June 2012</t>
  </si>
  <si>
    <t>Project in progress. Multi year project, completion will be January 2013.</t>
  </si>
  <si>
    <t>Generator - A11/73</t>
  </si>
  <si>
    <t>Public Safety</t>
  </si>
  <si>
    <t>Project Completed</t>
  </si>
  <si>
    <t>Upgrade Mdantsane Fire Stations</t>
  </si>
  <si>
    <t>07</t>
  </si>
  <si>
    <t>European Commission c/o</t>
  </si>
  <si>
    <t>Works orders issued for work to be done.</t>
  </si>
  <si>
    <t>May 2012</t>
  </si>
  <si>
    <t>Funding withdrawn as per Budget Adjustment</t>
  </si>
  <si>
    <t>Computer &amp; Globe Surfer - A10/113</t>
  </si>
  <si>
    <t>Health Services</t>
  </si>
  <si>
    <t>MIS in process of procurring computer and globe surfer for Zanempilo Clinic</t>
  </si>
  <si>
    <t>February 2012</t>
  </si>
  <si>
    <t xml:space="preserve">Project Completed. </t>
  </si>
  <si>
    <t>3 x Fridges - A10/106</t>
  </si>
  <si>
    <t>Fridges have been received by Gompo C</t>
  </si>
  <si>
    <t>January 2012</t>
  </si>
  <si>
    <t>Renewal-200</t>
  </si>
  <si>
    <t>JUNE 2011</t>
  </si>
  <si>
    <t>Ward 46</t>
  </si>
  <si>
    <t>BIA</t>
  </si>
  <si>
    <t>Appointment letter signed on 6-12-2011.  Waiting for construction guarantee from contractor</t>
  </si>
  <si>
    <t>Contract cancelled due to contractor not providing construction guarantee certificate. PHC taken over by Province from July 2012.</t>
  </si>
  <si>
    <t>Air quality monitoring station equipment</t>
  </si>
  <si>
    <t>Environmental Services</t>
  </si>
  <si>
    <t>MAY 2010</t>
  </si>
  <si>
    <t>All wards</t>
  </si>
  <si>
    <t>Non</t>
  </si>
  <si>
    <t>MIS to process requisition in order for SCM to procure computer.</t>
  </si>
  <si>
    <t>Awaiting delivery of laptop and printer ordered by MIS costing R10 414 - 63.</t>
  </si>
  <si>
    <t>Mobile Clinics Equipment</t>
  </si>
  <si>
    <t>New-260</t>
  </si>
  <si>
    <t>Ward 31;44</t>
  </si>
  <si>
    <t>SCM is updating BCMM Suppliers Database</t>
  </si>
  <si>
    <t>Upgrading of Clinics - Ginsberg</t>
  </si>
  <si>
    <t>Ward 39</t>
  </si>
  <si>
    <t xml:space="preserve">Orders have been placed with Service Providers and some equipment already received. Requisitions to be submitted to SCM for balance of equipment. </t>
  </si>
  <si>
    <t>Mid March 2012</t>
  </si>
  <si>
    <t>Desktop computer - A10/56</t>
  </si>
  <si>
    <t>Total expenditure is R370,348</t>
  </si>
  <si>
    <t>End February 2012</t>
  </si>
  <si>
    <t>KWT Fire Station</t>
  </si>
  <si>
    <t>Fire Engine R/O</t>
  </si>
  <si>
    <t>New-360</t>
  </si>
  <si>
    <t>DBSA Phase 4</t>
  </si>
  <si>
    <t>Insurance vehicle replacement - M10/189</t>
  </si>
  <si>
    <t>Request for advertising of tender submitted to Fleet Mang.</t>
  </si>
  <si>
    <t>Fleet requested  to purchase vehicles - project to be rolled over</t>
  </si>
  <si>
    <t>Insurance vehicle replacement- M10/27</t>
  </si>
  <si>
    <t>Law Enforcement Equipment</t>
  </si>
  <si>
    <t>27 &amp; 41</t>
  </si>
  <si>
    <t>December 2011</t>
  </si>
  <si>
    <t>Traffic Vehicles</t>
  </si>
  <si>
    <t>Tender for M/cycles closed on 20 Dec. 2011. Tender for mini bus to be advertised.</t>
  </si>
  <si>
    <t>March 2012</t>
  </si>
  <si>
    <t>Insurance vehicle replacement - M09/131</t>
  </si>
  <si>
    <t>Learners Licence Centre - Mdantsane</t>
  </si>
  <si>
    <t>Land identified, plans approved, awaiting further funding as R 2.5m will be required for completion</t>
  </si>
  <si>
    <t>Tender closed on 30 March 2012, in evaluation stage. Project to be rolled over</t>
  </si>
  <si>
    <t>Fire Engines Roll 0ver</t>
  </si>
  <si>
    <t>725010</t>
  </si>
  <si>
    <t>Waiting delivery</t>
  </si>
  <si>
    <t>2 x Aerial Appiances have been delivered. Delivery of Urban Rescue vehicle due in February 2012.</t>
  </si>
  <si>
    <t>Fire Engine Equipment</t>
  </si>
  <si>
    <t>Procurement in progress.</t>
  </si>
  <si>
    <t>As per line 186/Vote 725/010/4/36/1053 above.</t>
  </si>
  <si>
    <t>To be used in conjunction with the R6m provided for KWT Fire Station. Funding to be rolled over, completion date January 2013.</t>
  </si>
  <si>
    <t>Flood Relocation (DM Structures)</t>
  </si>
  <si>
    <t>Disaster Management Fund c/o</t>
  </si>
  <si>
    <t>Development Planning requested to utilise funding as per D.V.R.I.  Roll over required</t>
  </si>
  <si>
    <t>Disaster Management Capacity</t>
  </si>
  <si>
    <t>89</t>
  </si>
  <si>
    <t>2006/7</t>
  </si>
  <si>
    <t>Purchase of equipment in progress.</t>
  </si>
  <si>
    <t>Balance to be rolled over.</t>
  </si>
  <si>
    <t>Disaster Management Centres</t>
  </si>
  <si>
    <t>2005/6</t>
  </si>
  <si>
    <t>Tender awarded to Sidiki Trading for supply &amp; installation of Automatic Fire detection &amp; Inhert Gas Extinguishing System.</t>
  </si>
  <si>
    <t>TOTAL : DIRECTORATE OF HEALTH AND PUBLIC SAFETY</t>
  </si>
  <si>
    <t xml:space="preserve">DIRECTORATE OF COMMUNITY SERVICES </t>
  </si>
  <si>
    <t>Development of Community Parks(Mdantsane, Potsdam, Reeston)</t>
  </si>
  <si>
    <t>New-150</t>
  </si>
  <si>
    <t>20,23</t>
  </si>
  <si>
    <t>Not required</t>
  </si>
  <si>
    <t>Consultation complete, land identified.</t>
  </si>
  <si>
    <t>SCM busy with adjudication of the tenders received</t>
  </si>
  <si>
    <t>Play park equipment has been ordered and await installation by the Service Provider.  To re advertise for informal  tender for the fencing of 3 parks and purchasing of park furniture, trees and signage.  A roll over will be required to complete the project.</t>
  </si>
  <si>
    <t>Brushcutter - A10/102</t>
  </si>
  <si>
    <t>Order created by SCM for the service provider</t>
  </si>
  <si>
    <t>Machine received in January 2012</t>
  </si>
  <si>
    <t>3 x Brushcutters - A11/15</t>
  </si>
  <si>
    <t>Awaiting SCM to process the order</t>
  </si>
  <si>
    <t>Machines received.</t>
  </si>
  <si>
    <t>Development of 3 New Cemetries(Inland, Midland and Coastal)</t>
  </si>
  <si>
    <t>36</t>
  </si>
  <si>
    <t>36, 22, 37</t>
  </si>
  <si>
    <t>Work instruction submitted to Engineering for the design, plan and tarring of roads and ablutions facilities at KWT and Dimbaza.</t>
  </si>
  <si>
    <t>Consultants Ages (PTY, LTD) appointed to conduct feasibility studies in the Midland and Inland area as well as the feasibility study for the construction of an access bridge at the King Williams Town Extension Cemetery.</t>
  </si>
  <si>
    <t>The construction branch have appointed a service provider to deveop and establish road in Dimbaza and KWT Cemeteries but according to the construction branch the project was delayed due to the fact that SCM onlyprocessed Works orders on 21 June and the work will be completed in the new financial year therefore a roll over is required.</t>
  </si>
  <si>
    <t>Insurance vehicle replacement - M07/212</t>
  </si>
  <si>
    <t>Environmental Protection</t>
  </si>
  <si>
    <t>Insurance replacement</t>
  </si>
  <si>
    <t>Desktop Computer - A10/127</t>
  </si>
  <si>
    <t>Computer purchased and commissioned into use.</t>
  </si>
  <si>
    <t>Scenery Park Community Hall</t>
  </si>
  <si>
    <t>New-170</t>
  </si>
  <si>
    <t>16 January 2012</t>
  </si>
  <si>
    <t>Project completed. Balance of the funding to be spent on sewer/water connections in 2012/2013. Roll over requested.</t>
  </si>
  <si>
    <t>Viper Polisher - A09/105</t>
  </si>
  <si>
    <t>To be determined by SCM processes.</t>
  </si>
  <si>
    <t>The polisher has been received and commissioned into use.</t>
  </si>
  <si>
    <t>Insurance vehicle replacemen - M11/55</t>
  </si>
  <si>
    <t>To be determined by Mechanical Workshops &amp; SCM processes</t>
  </si>
  <si>
    <t>To be determined by SCM processes</t>
  </si>
  <si>
    <t>Insurance Claim - Mechanical Workshops (Mr Gijana) confirmed to Mr Mahomed 06/07/2012 that the vehicle tender was still with the Bid Committee. Vehicle expected to be replaced by end of July 2012.</t>
  </si>
  <si>
    <t>Insurance vehicle replacement - M09/153</t>
  </si>
  <si>
    <t>Vehicle was handed over to Beaches</t>
  </si>
  <si>
    <t>Completed: insurance claim</t>
  </si>
  <si>
    <t>Vehicle has been delivered, handed over to beaches.</t>
  </si>
  <si>
    <t>Solid waste management</t>
  </si>
  <si>
    <t>Construction of Drop Off Points (R2.8 million) - Project at Bid Evaluation Stage</t>
  </si>
  <si>
    <t xml:space="preserve">Project completed. Balance declared as savings </t>
  </si>
  <si>
    <t>Planning of designs of Third Cell</t>
  </si>
  <si>
    <t>Contractor is on site doing bush clearing.  A request has been submitted for the balance to be rolled over to complete the project.</t>
  </si>
  <si>
    <t>Sport Facilities</t>
  </si>
  <si>
    <t>Renewal-160</t>
  </si>
  <si>
    <t>7,12,13,28,29,35,37,38,44</t>
  </si>
  <si>
    <t>Specifications submitted to SCM</t>
  </si>
  <si>
    <t>Projects will be handled as informal tenders. Informal tender forms are being drafted</t>
  </si>
  <si>
    <t>30/06/2012</t>
  </si>
  <si>
    <t xml:space="preserve">Bid specification documents was on the agenda of the BSC meeting on 24/2/12.BSC requested that the PMU must assist in the finalisation of the Bill of Quantities which will form part of the bid spec document.  PMU indicated that that they do not have capacity to assist.The Community Services Directorate attempted to meet the BSC to clarify that the Bill of Quantities may not be needed for purposes of the specification document. The Director Community Services did not obtain confirmation from chairperson of the BSC for a date of the meeting. There is no committment for the project, therefore it cannot be rolled over. </t>
  </si>
  <si>
    <t>Insurance vehicle replacement - M11/02</t>
  </si>
  <si>
    <t>Renewal-250</t>
  </si>
  <si>
    <t>Tender awarded. Awaiting delivery</t>
  </si>
  <si>
    <t>Purchase of 7 Refuse Compactor Trucks - Mdantsane</t>
  </si>
  <si>
    <t>New-350</t>
  </si>
  <si>
    <t>To be submitted to BEC</t>
  </si>
  <si>
    <t>Purchase of 3 Refuse Compactor Trucks (Mdantsane)</t>
  </si>
  <si>
    <t>Purchase of 2 x LDV Bakkie's</t>
  </si>
  <si>
    <t>Purchase of 1 X Load lugger</t>
  </si>
  <si>
    <t>To be seubmitted to BEC</t>
  </si>
  <si>
    <t>Refuse 5 Compactor Trucks - Coastal Region</t>
  </si>
  <si>
    <t>All trucks delivered</t>
  </si>
  <si>
    <t>Vehicles for Solid Waste Supervisors, Safety Officers, District Cleansing Officers and Superintendents -(9 X Sedans, 8 LDV's, 3 X Double Cabs, 2X3 Ton Trucks  (Inland,Midlands and Coastal Areas)</t>
  </si>
  <si>
    <t>Tender awarded.</t>
  </si>
  <si>
    <t>Miscallaneous Bins</t>
  </si>
  <si>
    <t>New-100</t>
  </si>
  <si>
    <t>Complete, balance declared as savings</t>
  </si>
  <si>
    <t>9 x Brushcutters - A10/117</t>
  </si>
  <si>
    <t>9x Brushcutters purchased and delivered to Workshop</t>
  </si>
  <si>
    <t>6 x Brushcutters, Pruner, Chainsaw - A11/22</t>
  </si>
  <si>
    <t>Machines received and currently at Meadow Road depot</t>
  </si>
  <si>
    <t>Rotovor - A11/30</t>
  </si>
  <si>
    <t>Rotovator received and sent to the Nursery</t>
  </si>
  <si>
    <t>3xBrushcutters &amp; 1 x Blower -A11/30</t>
  </si>
  <si>
    <t>Machines received</t>
  </si>
  <si>
    <t>Insurance Claim</t>
  </si>
  <si>
    <t>Fencing of Rural Cemeteries Upgrade</t>
  </si>
  <si>
    <t>Renewal-320</t>
  </si>
  <si>
    <t>Pallisade fencing 30meters completed in needs camp cemetery.  The contractor appointed for the kuni village cemtery is near completion.  A further R79 000 will be utilised to fence one of the rural cemeteries and a roll over is required.</t>
  </si>
  <si>
    <t>3x Brushcutters - A11/105</t>
  </si>
  <si>
    <t>Machines have been ordered and will be delivered in June 2012.</t>
  </si>
  <si>
    <t>9x Brushcutters - A11/95</t>
  </si>
  <si>
    <t>Machines delivered</t>
  </si>
  <si>
    <t>Dry Sanitation &amp; Greywater Recycling</t>
  </si>
  <si>
    <t>09</t>
  </si>
  <si>
    <t>Department of Science &amp; Technology c/o (DST)</t>
  </si>
  <si>
    <t>Project has been transferred to Sanitation Department by IED' office</t>
  </si>
  <si>
    <t>Waste Minimisation</t>
  </si>
  <si>
    <t xml:space="preserve">Waste Minimisation infrasturture being procudred through informal tender </t>
  </si>
  <si>
    <t>Egerton Railway Station Massacre Memorail Site</t>
  </si>
  <si>
    <t>Office of the Premier c/o</t>
  </si>
  <si>
    <t xml:space="preserve">Service provider appointed. </t>
  </si>
  <si>
    <t>Project complete</t>
  </si>
  <si>
    <t>Continuation of refurbishment of KWT Hall / Cambridge</t>
  </si>
  <si>
    <t>08</t>
  </si>
  <si>
    <t>Renewal-170</t>
  </si>
  <si>
    <t>Tender closed 05/08/2011</t>
  </si>
  <si>
    <t>KWT Town Hall - validity period expired. To be resubmitted to BAC in the new financial year. Roll over requested.  Cambridge Town Hall - Phase 1: complete.  Phase 2 has commenced and project to be complete by the end of August 2012.</t>
  </si>
  <si>
    <t>Upgrading of Beacon Bay Library</t>
  </si>
  <si>
    <t>Renewal-180</t>
  </si>
  <si>
    <t>Project complete and balance of funds requested to be rolled over and to be utilised for the refurbishment of the kitchen.</t>
  </si>
  <si>
    <t>Rural Communit Halls Rehabilitation ( Airport  St  Mary)</t>
  </si>
  <si>
    <t>Rehabilitation of both halls have been completed. Released the retention payments. Roll over requested.</t>
  </si>
  <si>
    <t xml:space="preserve">1X Lawnmower &amp; 1 X Brushcutter -A11/59 </t>
  </si>
  <si>
    <t>Equipment replaced as per insurance claim. Project complete.</t>
  </si>
  <si>
    <t>1xBlower, Pole Pruner, Microphone - A11/88</t>
  </si>
  <si>
    <t>Rural Sports Facilities</t>
  </si>
  <si>
    <t xml:space="preserve">The amount R406, 901 was journalized into the Sports Facilities USDG vote 7650104361052 as the funds from the sports facilities project was utilized to pay service providers for the MIG funded project of Rural Sports Facilities due to MIG funding not being rolled over at that stage of the financial year (July 2011). </t>
  </si>
  <si>
    <t>CCTV Camera System - A10/30</t>
  </si>
  <si>
    <t>CCTV system was replaced at BC Stadium as per insurance claim. Project complete.</t>
  </si>
  <si>
    <t>Upgrading of Needs Camp Sportfield</t>
  </si>
  <si>
    <t>9/10</t>
  </si>
  <si>
    <t>Bulk Infstructure needed</t>
  </si>
  <si>
    <t>Bid documents for the appoitnment of a professional service provider submitted to SCM</t>
  </si>
  <si>
    <t xml:space="preserve">Waiting for item to be placed on BSC agenda </t>
  </si>
  <si>
    <t xml:space="preserve">Tender advert closed on the 04 April 2012. SCM have finalized price/ HDI Ranking. There is no committment for this project, therefore the project cannot proceed. </t>
  </si>
  <si>
    <t>Upgrading of Rural Sportsfields</t>
  </si>
  <si>
    <t>09/10</t>
  </si>
  <si>
    <t>Orders awarded for phases 1, 2 and 3</t>
  </si>
  <si>
    <t>Perimeter fencing at Nkqonkweni has been done. Phase 1 completed. Phase 2 grass seeding to be done. Phase 3 which involves maintenance of the field to follow there after. Orders for phase 2 and phase 3 have been issued by SCM in the last financial year.</t>
  </si>
  <si>
    <t>Ruth Belonsky Swimming Pool</t>
  </si>
  <si>
    <t>New-160</t>
  </si>
  <si>
    <t>10/11</t>
  </si>
  <si>
    <t>Project was Completed in September 2011</t>
  </si>
  <si>
    <t>Zoo CCTV Camera System - A11/84</t>
  </si>
  <si>
    <t xml:space="preserve">Project Completed </t>
  </si>
  <si>
    <t>3X Brushcutters - A11/112</t>
  </si>
  <si>
    <t>Upgrading Of  Zoo Offices &amp; Ablution Blocks</t>
  </si>
  <si>
    <t>Renewal-190</t>
  </si>
  <si>
    <t>Planning and specifications done by Architects division</t>
  </si>
  <si>
    <t>The service provider that was appointed by the tender process has made very little progress on site as he has indicated that he is experiencing cash flow problems. The Architects Division who are Project Managers has issued the service provider with 3 letters instructing him to show due diligence. Due to slow progress contractor working to penalties of R750.00 a day from 25 May 2012 until completion. A roll over has been requested</t>
  </si>
  <si>
    <t>Fencing Of  Zoo c/o</t>
  </si>
  <si>
    <t>The service provider that was appointed by the tender process has made very little progress on site as he has indicated that he is experiencing cash flow problems. The Architects Division who are Project Managers has issued the service provider with 3 letters instructing him to show due diligence. Due to slow progress contractor working to penalties of R750.00 a day from 25 May 2012 until completion.A roll over has been requested</t>
  </si>
  <si>
    <t>Intergrated Beach Front hub</t>
  </si>
  <si>
    <t>Vote number has been given to Director of Engineering Services to utilize for for Engineering related projects in Marina Glen as per Top Management decision. A roll over has been requested.</t>
  </si>
  <si>
    <t>Isuzu NQR 500 Cage Tipper - M09/153</t>
  </si>
  <si>
    <t>Planning and specifications done by Mechanical Services</t>
  </si>
  <si>
    <t xml:space="preserve">Project completed </t>
  </si>
  <si>
    <t>Grass Cutting Equipment</t>
  </si>
  <si>
    <t xml:space="preserve">Specs submitted to SCM </t>
  </si>
  <si>
    <t>Orders for the grass mowing equipment is with SCM and the machines will be delivered in July 2012.  Second phase purchasing is to be submitted to SCM for re-advertisement.</t>
  </si>
  <si>
    <t>Insurance vehicle replacement : M09/198</t>
  </si>
  <si>
    <t>Tender process in place - Replacement vehicle</t>
  </si>
  <si>
    <t>Refuse removal Skips</t>
  </si>
  <si>
    <t>4</t>
  </si>
  <si>
    <t>Tender awarded by the Bid Adjudication Committee in October 2011</t>
  </si>
  <si>
    <t>Project completed, savings identified.</t>
  </si>
  <si>
    <t>Drop Off Points - Solid Waste</t>
  </si>
  <si>
    <t xml:space="preserve">Funding spent </t>
  </si>
  <si>
    <t>Regional  Waste Disposal Site</t>
  </si>
  <si>
    <t>New- 100</t>
  </si>
  <si>
    <t>Project to be implemented by Engineering - Roads Department</t>
  </si>
  <si>
    <t>Engineering Roads Department confirmed that Tender for Contract 26 has been awarded and all processes of construction will take place.</t>
  </si>
  <si>
    <t xml:space="preserve">TOTAL : DIRECTORATE OF COMMUNITY SERVICES </t>
  </si>
  <si>
    <t>TOTAL: CAPITAL PROJECTS - ALL DIRECTORATES</t>
  </si>
  <si>
    <t>Insurance Asset Replacement</t>
  </si>
  <si>
    <t>This contingent  vote( institutional) is in respect of those assets that are replaced due to insurance claims. When ever an insurance  loss occurrs and an  asset is to be  replaced , an equivalent amount of the asset is transferred from this budget to the relevant department in oder to capitalise the asset.</t>
  </si>
  <si>
    <t>TOTAL: CAPITAL PROJECTS - GRAND TOTAL</t>
  </si>
  <si>
    <t>Comments</t>
  </si>
  <si>
    <t>Ward No.</t>
  </si>
  <si>
    <t>COMMENTS</t>
  </si>
  <si>
    <t>1-50</t>
  </si>
  <si>
    <t>11,49,26</t>
  </si>
  <si>
    <t>36,37,45,43</t>
  </si>
  <si>
    <t>32,10,38,47</t>
  </si>
  <si>
    <t>6,7,8,9,10</t>
  </si>
  <si>
    <t>6,8</t>
  </si>
  <si>
    <t>13,25,43,34, 6</t>
  </si>
  <si>
    <t>11,12,14,17,  20,21,22,23  ,30</t>
  </si>
  <si>
    <t>24-27,31-33,34,39,44</t>
  </si>
  <si>
    <t>1,8</t>
  </si>
  <si>
    <t>34,36</t>
  </si>
  <si>
    <t>13,</t>
  </si>
  <si>
    <t>Mdantsane (All)</t>
  </si>
  <si>
    <t>All Wards</t>
  </si>
  <si>
    <t>14, 42</t>
  </si>
  <si>
    <t>1-33,45-50</t>
  </si>
  <si>
    <t>35, 36, 37, 39, 40, 41, 43, 44</t>
  </si>
  <si>
    <t>8, 28, 36, 45, 50</t>
  </si>
  <si>
    <t>28,42</t>
  </si>
  <si>
    <t>13-23</t>
  </si>
  <si>
    <t>12,13</t>
  </si>
  <si>
    <t>16, 18</t>
  </si>
  <si>
    <t>34,44</t>
  </si>
  <si>
    <t>5-9</t>
  </si>
  <si>
    <t>3</t>
  </si>
  <si>
    <t>1, 10, 11, 12, 13, 14, 15, 16, 17, 18, 19, 2, 20, 21, 22, 23, 24, 25, 28, 3, 4, 5, 6, 7, 8, 9</t>
  </si>
  <si>
    <t>27,28</t>
  </si>
  <si>
    <t>EL CBD</t>
  </si>
  <si>
    <t>23,20,21,22,17</t>
  </si>
  <si>
    <t>34,39,11,12,14,20,21,22,23,30,42,48,50</t>
  </si>
  <si>
    <t>5,13</t>
  </si>
  <si>
    <t>7,12,13,28,29,35,37,38,41,44</t>
  </si>
  <si>
    <t>CAPITAL PROGRAMME BY PROJECT REPORT AS AT 30 JUNE 2012</t>
  </si>
  <si>
    <t>CAPITAL PROGRAMME BY PROJECT BY WARD REPORT AS AT 30 JUNE 2012</t>
  </si>
  <si>
    <r>
      <rPr>
        <b/>
        <sz val="11"/>
        <color theme="1"/>
        <rFont val="Calibri"/>
        <family val="2"/>
        <scheme val="minor"/>
      </rPr>
      <t xml:space="preserve">NB: </t>
    </r>
    <r>
      <rPr>
        <sz val="11"/>
        <color theme="1"/>
        <rFont val="Calibri"/>
        <family val="2"/>
        <scheme val="minor"/>
      </rPr>
      <t>All S71 reports are submitted timeously to the Executive Mayor within 10 working days of the following month and the report is sent simultaneously to all stakeholders.</t>
    </r>
  </si>
  <si>
    <t>DECLARATION OF RETURNS NOT MADE IN DUE TIME UNDER MFMA S71</t>
  </si>
  <si>
    <t>APPENDIX K (i)</t>
  </si>
  <si>
    <t>APPENDIX K (ii)</t>
  </si>
  <si>
    <t xml:space="preserve">APPENDIX L </t>
  </si>
  <si>
    <t>APPENDIX M (i)</t>
  </si>
  <si>
    <t>APPENDIX M (ii)</t>
  </si>
  <si>
    <t xml:space="preserve">APPENDIX N </t>
  </si>
  <si>
    <t xml:space="preserve">APPENDIX O </t>
  </si>
  <si>
    <r>
      <t xml:space="preserve">                                                                                                                                                                   </t>
    </r>
    <r>
      <rPr>
        <b/>
        <sz val="12"/>
        <color theme="1"/>
        <rFont val="Calibri"/>
        <family val="2"/>
        <scheme val="minor"/>
      </rPr>
      <t>APPENDIX S</t>
    </r>
  </si>
</sst>
</file>

<file path=xl/styles.xml><?xml version="1.0" encoding="utf-8"?>
<styleSheet xmlns="http://schemas.openxmlformats.org/spreadsheetml/2006/main">
  <numFmts count="6">
    <numFmt numFmtId="164" formatCode="_(* #,##0_);_(* \(#,##0\);_(* &quot;-&quot;_);_(@_)"/>
    <numFmt numFmtId="165" formatCode="_(* #,##0.00_);_(* \(#,##0.00\);_(* &quot;-&quot;??_);_(@_)"/>
    <numFmt numFmtId="166" formatCode="_(* #,##0_);_(* \(#,##0\);_(* &quot;-&quot;??_);_(@_)"/>
    <numFmt numFmtId="167" formatCode="[$-409]dd\-mmm\-yy;@"/>
    <numFmt numFmtId="168" formatCode="###0"/>
    <numFmt numFmtId="169" formatCode="0000/00"/>
  </numFmts>
  <fonts count="19">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u/>
      <sz val="11"/>
      <color rgb="FF000000"/>
      <name val="Calibri"/>
      <family val="2"/>
      <scheme val="minor"/>
    </font>
    <font>
      <sz val="11"/>
      <color rgb="FF000000"/>
      <name val="Calibri"/>
      <family val="2"/>
      <scheme val="minor"/>
    </font>
    <font>
      <b/>
      <sz val="11"/>
      <color rgb="FF000000"/>
      <name val="Calibri"/>
      <family val="2"/>
      <scheme val="minor"/>
    </font>
    <font>
      <i/>
      <sz val="11"/>
      <color theme="1"/>
      <name val="Calibri"/>
      <family val="2"/>
      <scheme val="minor"/>
    </font>
    <font>
      <i/>
      <u/>
      <sz val="11"/>
      <color theme="1"/>
      <name val="Calibri"/>
      <family val="2"/>
      <scheme val="minor"/>
    </font>
    <font>
      <b/>
      <u/>
      <sz val="12"/>
      <name val="Arial"/>
      <family val="2"/>
    </font>
    <font>
      <u/>
      <sz val="11"/>
      <color theme="1"/>
      <name val="Calibri"/>
      <family val="2"/>
      <scheme val="minor"/>
    </font>
    <font>
      <sz val="12"/>
      <name val="Arial"/>
      <family val="2"/>
    </font>
    <font>
      <b/>
      <sz val="12"/>
      <name val="Arial"/>
      <family val="2"/>
    </font>
    <font>
      <sz val="11"/>
      <color indexed="8"/>
      <name val="Calibri"/>
      <family val="2"/>
    </font>
    <font>
      <sz val="12"/>
      <color indexed="8"/>
      <name val="Arial"/>
      <family val="2"/>
    </font>
    <font>
      <sz val="8"/>
      <name val="MS Sans Serif"/>
      <family val="2"/>
    </font>
    <font>
      <u/>
      <sz val="12"/>
      <name val="Arial"/>
      <family val="2"/>
    </font>
    <font>
      <sz val="12"/>
      <color theme="1"/>
      <name val="Arial"/>
      <family val="2"/>
    </font>
    <font>
      <b/>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thin">
        <color auto="1"/>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style="double">
        <color indexed="64"/>
      </bottom>
      <diagonal/>
    </border>
    <border>
      <left style="medium">
        <color indexed="64"/>
      </left>
      <right/>
      <top style="thin">
        <color indexed="64"/>
      </top>
      <bottom style="medium">
        <color indexed="64"/>
      </bottom>
      <diagonal/>
    </border>
  </borders>
  <cellStyleXfs count="8">
    <xf numFmtId="0" fontId="0" fillId="0" borderId="0"/>
    <xf numFmtId="165"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5" fillId="0" borderId="0"/>
    <xf numFmtId="0" fontId="13" fillId="0" borderId="0" applyFont="0" applyFill="0" applyBorder="0" applyAlignment="0" applyProtection="0"/>
    <xf numFmtId="0" fontId="15" fillId="0" borderId="0"/>
    <xf numFmtId="0" fontId="13" fillId="0" borderId="0" applyFont="0" applyFill="0" applyBorder="0" applyAlignment="0" applyProtection="0"/>
  </cellStyleXfs>
  <cellXfs count="308">
    <xf numFmtId="0" fontId="0" fillId="0" borderId="0" xfId="0"/>
    <xf numFmtId="166" fontId="0" fillId="0" borderId="0" xfId="1" applyNumberFormat="1" applyFont="1"/>
    <xf numFmtId="0" fontId="3" fillId="0" borderId="3" xfId="0" applyFont="1" applyBorder="1"/>
    <xf numFmtId="0" fontId="0" fillId="0" borderId="3" xfId="0" applyBorder="1"/>
    <xf numFmtId="166" fontId="0" fillId="0" borderId="3" xfId="1" applyNumberFormat="1" applyFont="1" applyBorder="1"/>
    <xf numFmtId="0" fontId="2" fillId="0" borderId="1" xfId="0" applyFont="1" applyBorder="1"/>
    <xf numFmtId="166" fontId="2" fillId="0" borderId="1" xfId="1" applyNumberFormat="1" applyFont="1" applyBorder="1"/>
    <xf numFmtId="0" fontId="2" fillId="0" borderId="3" xfId="0" applyFont="1" applyBorder="1"/>
    <xf numFmtId="166" fontId="2" fillId="0" borderId="3" xfId="1" applyNumberFormat="1" applyFont="1" applyBorder="1"/>
    <xf numFmtId="166" fontId="0" fillId="0" borderId="2" xfId="1" applyNumberFormat="1" applyFont="1" applyBorder="1"/>
    <xf numFmtId="0" fontId="3" fillId="0" borderId="2" xfId="0" applyFont="1" applyBorder="1"/>
    <xf numFmtId="166" fontId="0" fillId="0" borderId="3" xfId="1" applyNumberFormat="1" applyFont="1" applyFill="1" applyBorder="1"/>
    <xf numFmtId="166" fontId="0" fillId="0" borderId="0" xfId="0" applyNumberFormat="1"/>
    <xf numFmtId="3" fontId="0" fillId="0" borderId="0" xfId="0" applyNumberFormat="1"/>
    <xf numFmtId="0" fontId="0" fillId="0" borderId="0" xfId="0" applyFill="1"/>
    <xf numFmtId="0" fontId="5" fillId="0" borderId="2" xfId="0" applyFont="1" applyFill="1" applyBorder="1"/>
    <xf numFmtId="3" fontId="5" fillId="0" borderId="2" xfId="0" applyNumberFormat="1" applyFont="1" applyFill="1" applyBorder="1" applyAlignment="1">
      <alignment horizontal="right"/>
    </xf>
    <xf numFmtId="9" fontId="5" fillId="0" borderId="2" xfId="0" applyNumberFormat="1" applyFont="1" applyFill="1" applyBorder="1" applyAlignment="1">
      <alignment horizontal="right"/>
    </xf>
    <xf numFmtId="0" fontId="5" fillId="0" borderId="3" xfId="0" applyFont="1" applyFill="1" applyBorder="1"/>
    <xf numFmtId="3" fontId="5" fillId="0" borderId="3" xfId="0" applyNumberFormat="1" applyFont="1" applyFill="1" applyBorder="1" applyAlignment="1">
      <alignment horizontal="right"/>
    </xf>
    <xf numFmtId="9" fontId="5" fillId="0" borderId="3" xfId="0" applyNumberFormat="1" applyFont="1" applyFill="1" applyBorder="1" applyAlignment="1">
      <alignment horizontal="right"/>
    </xf>
    <xf numFmtId="3" fontId="0" fillId="0" borderId="3" xfId="0" applyNumberFormat="1" applyFont="1" applyFill="1" applyBorder="1" applyAlignment="1">
      <alignment horizontal="right"/>
    </xf>
    <xf numFmtId="9" fontId="5" fillId="0" borderId="4" xfId="0" applyNumberFormat="1" applyFont="1" applyFill="1" applyBorder="1" applyAlignment="1">
      <alignment horizontal="right"/>
    </xf>
    <xf numFmtId="0" fontId="6" fillId="0" borderId="1" xfId="0" applyFont="1" applyBorder="1"/>
    <xf numFmtId="3" fontId="6" fillId="0" borderId="5" xfId="0" applyNumberFormat="1" applyFont="1" applyBorder="1" applyAlignment="1">
      <alignment horizontal="right"/>
    </xf>
    <xf numFmtId="9" fontId="6" fillId="0" borderId="5" xfId="0" applyNumberFormat="1" applyFont="1" applyBorder="1" applyAlignment="1">
      <alignment horizontal="right"/>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4" fillId="3" borderId="1" xfId="0" applyFont="1" applyFill="1" applyBorder="1"/>
    <xf numFmtId="0" fontId="4" fillId="3" borderId="1" xfId="0" applyFont="1" applyFill="1" applyBorder="1" applyAlignment="1">
      <alignment horizontal="center" wrapText="1"/>
    </xf>
    <xf numFmtId="166" fontId="5" fillId="0" borderId="2" xfId="1" applyNumberFormat="1" applyFont="1" applyFill="1" applyBorder="1"/>
    <xf numFmtId="166" fontId="5" fillId="0" borderId="3" xfId="1" applyNumberFormat="1" applyFont="1" applyFill="1" applyBorder="1"/>
    <xf numFmtId="166" fontId="6" fillId="0" borderId="5" xfId="1" applyNumberFormat="1" applyFont="1" applyBorder="1"/>
    <xf numFmtId="164" fontId="0" fillId="0" borderId="0" xfId="0" applyNumberFormat="1"/>
    <xf numFmtId="166" fontId="0" fillId="0" borderId="7" xfId="1" applyNumberFormat="1" applyFont="1" applyFill="1" applyBorder="1"/>
    <xf numFmtId="0" fontId="0" fillId="0" borderId="7" xfId="0" applyBorder="1"/>
    <xf numFmtId="166" fontId="0" fillId="0" borderId="3" xfId="0" applyNumberFormat="1" applyBorder="1"/>
    <xf numFmtId="9" fontId="0" fillId="0" borderId="3" xfId="2" applyFont="1" applyBorder="1"/>
    <xf numFmtId="9" fontId="2" fillId="0" borderId="1" xfId="2" applyFont="1" applyBorder="1"/>
    <xf numFmtId="0" fontId="0" fillId="0" borderId="6" xfId="0" applyBorder="1"/>
    <xf numFmtId="0" fontId="0" fillId="0" borderId="8" xfId="0" applyBorder="1"/>
    <xf numFmtId="166" fontId="0" fillId="0" borderId="7" xfId="0" applyNumberFormat="1" applyBorder="1"/>
    <xf numFmtId="9" fontId="0" fillId="0" borderId="0" xfId="2" applyFont="1" applyBorder="1"/>
    <xf numFmtId="0" fontId="0" fillId="0" borderId="0" xfId="0" applyBorder="1"/>
    <xf numFmtId="166" fontId="2" fillId="0" borderId="7" xfId="1" applyNumberFormat="1" applyFont="1" applyBorder="1"/>
    <xf numFmtId="166" fontId="2" fillId="0" borderId="0" xfId="1" applyNumberFormat="1" applyFont="1" applyBorder="1"/>
    <xf numFmtId="0" fontId="0" fillId="0" borderId="2" xfId="0" applyBorder="1"/>
    <xf numFmtId="166" fontId="0" fillId="0" borderId="0" xfId="1" applyNumberFormat="1" applyFont="1" applyFill="1" applyBorder="1"/>
    <xf numFmtId="0" fontId="3" fillId="0" borderId="9" xfId="0" applyFont="1" applyBorder="1"/>
    <xf numFmtId="166" fontId="0" fillId="0" borderId="10" xfId="1" applyNumberFormat="1" applyFont="1" applyBorder="1"/>
    <xf numFmtId="0" fontId="0" fillId="0" borderId="11" xfId="0" applyBorder="1"/>
    <xf numFmtId="0" fontId="0" fillId="0" borderId="12" xfId="0" applyBorder="1"/>
    <xf numFmtId="166" fontId="0" fillId="0" borderId="0" xfId="1" applyNumberFormat="1" applyFont="1" applyBorder="1"/>
    <xf numFmtId="0" fontId="0" fillId="0" borderId="13" xfId="0" applyBorder="1"/>
    <xf numFmtId="0" fontId="0" fillId="0" borderId="14" xfId="0" applyBorder="1"/>
    <xf numFmtId="166" fontId="0" fillId="0" borderId="15" xfId="1" applyNumberFormat="1" applyFont="1" applyBorder="1"/>
    <xf numFmtId="0" fontId="0" fillId="0" borderId="16" xfId="0" applyBorder="1"/>
    <xf numFmtId="9" fontId="2" fillId="0" borderId="3" xfId="2" applyFont="1" applyBorder="1"/>
    <xf numFmtId="0" fontId="8" fillId="0" borderId="3" xfId="0" applyFont="1" applyBorder="1"/>
    <xf numFmtId="166" fontId="7" fillId="0" borderId="3" xfId="1" applyNumberFormat="1" applyFont="1" applyBorder="1"/>
    <xf numFmtId="166" fontId="1" fillId="0" borderId="3" xfId="1" applyNumberFormat="1" applyFont="1" applyBorder="1"/>
    <xf numFmtId="9" fontId="1" fillId="0" borderId="3" xfId="2" applyFont="1" applyBorder="1"/>
    <xf numFmtId="9" fontId="7" fillId="0" borderId="3" xfId="2" applyFont="1" applyBorder="1"/>
    <xf numFmtId="0" fontId="2" fillId="0" borderId="18" xfId="0" applyFont="1" applyBorder="1"/>
    <xf numFmtId="166" fontId="2" fillId="0" borderId="18" xfId="1" applyNumberFormat="1" applyFont="1" applyBorder="1"/>
    <xf numFmtId="9" fontId="2" fillId="0" borderId="18" xfId="2" applyFont="1" applyBorder="1"/>
    <xf numFmtId="0" fontId="3" fillId="0" borderId="19" xfId="0" applyFont="1" applyBorder="1"/>
    <xf numFmtId="166" fontId="0" fillId="0" borderId="19" xfId="1" applyNumberFormat="1" applyFont="1" applyBorder="1"/>
    <xf numFmtId="166" fontId="2" fillId="0" borderId="19" xfId="1" applyNumberFormat="1" applyFont="1" applyBorder="1"/>
    <xf numFmtId="0" fontId="0" fillId="0" borderId="4" xfId="0" applyBorder="1"/>
    <xf numFmtId="166" fontId="0" fillId="0" borderId="4" xfId="1" applyNumberFormat="1" applyFont="1" applyBorder="1"/>
    <xf numFmtId="166" fontId="2" fillId="0" borderId="4" xfId="1" applyNumberFormat="1" applyFont="1" applyBorder="1"/>
    <xf numFmtId="9" fontId="1" fillId="0" borderId="4" xfId="2" applyFont="1" applyBorder="1"/>
    <xf numFmtId="9" fontId="1" fillId="0" borderId="19" xfId="2" applyFont="1" applyBorder="1"/>
    <xf numFmtId="0" fontId="11" fillId="0" borderId="0" xfId="0" applyFont="1" applyFill="1" applyBorder="1" applyAlignment="1"/>
    <xf numFmtId="0" fontId="11" fillId="0" borderId="0" xfId="0" applyFont="1" applyFill="1" applyBorder="1" applyAlignment="1">
      <alignment horizontal="center"/>
    </xf>
    <xf numFmtId="0" fontId="11" fillId="0" borderId="15" xfId="0" applyFont="1" applyFill="1" applyBorder="1" applyAlignment="1"/>
    <xf numFmtId="0" fontId="12" fillId="4" borderId="20" xfId="0" applyFont="1" applyFill="1" applyBorder="1" applyAlignment="1">
      <alignment horizontal="left"/>
    </xf>
    <xf numFmtId="0" fontId="12" fillId="4" borderId="20" xfId="0" applyFont="1" applyFill="1" applyBorder="1" applyAlignment="1">
      <alignment horizontal="center"/>
    </xf>
    <xf numFmtId="0" fontId="12" fillId="4" borderId="20" xfId="0" applyFont="1" applyFill="1" applyBorder="1" applyAlignment="1">
      <alignment horizontal="center" wrapText="1"/>
    </xf>
    <xf numFmtId="0" fontId="12" fillId="4" borderId="20" xfId="0" applyFont="1" applyFill="1" applyBorder="1" applyAlignment="1">
      <alignment wrapText="1"/>
    </xf>
    <xf numFmtId="0" fontId="12" fillId="4" borderId="20" xfId="0" applyFont="1" applyFill="1" applyBorder="1" applyAlignment="1">
      <alignment horizontal="left" wrapText="1"/>
    </xf>
    <xf numFmtId="3" fontId="12" fillId="4" borderId="20" xfId="0" applyNumberFormat="1" applyFont="1" applyFill="1" applyBorder="1" applyAlignment="1">
      <alignment horizontal="center" wrapText="1"/>
    </xf>
    <xf numFmtId="9" fontId="12" fillId="4" borderId="20" xfId="3" applyFont="1" applyFill="1" applyBorder="1" applyAlignment="1">
      <alignment horizontal="center" wrapText="1"/>
    </xf>
    <xf numFmtId="9" fontId="12" fillId="4" borderId="21" xfId="3" applyFont="1" applyFill="1" applyBorder="1" applyAlignment="1">
      <alignment horizontal="center" wrapText="1"/>
    </xf>
    <xf numFmtId="0" fontId="12" fillId="4" borderId="16" xfId="0" applyFont="1" applyFill="1" applyBorder="1" applyAlignment="1">
      <alignment wrapText="1"/>
    </xf>
    <xf numFmtId="0" fontId="12" fillId="4" borderId="14" xfId="0" applyFont="1" applyFill="1" applyBorder="1" applyAlignment="1">
      <alignment wrapText="1"/>
    </xf>
    <xf numFmtId="0" fontId="12" fillId="4" borderId="14" xfId="0" applyFont="1" applyFill="1" applyBorder="1" applyAlignment="1">
      <alignment horizontal="left" wrapText="1"/>
    </xf>
    <xf numFmtId="167" fontId="12" fillId="4" borderId="15" xfId="0" applyNumberFormat="1" applyFont="1" applyFill="1" applyBorder="1" applyAlignment="1">
      <alignment horizontal="left" wrapText="1"/>
    </xf>
    <xf numFmtId="3" fontId="12" fillId="0" borderId="16" xfId="0" applyNumberFormat="1" applyFont="1" applyFill="1" applyBorder="1" applyAlignment="1">
      <alignment horizontal="center" wrapText="1"/>
    </xf>
    <xf numFmtId="0" fontId="12" fillId="0" borderId="22" xfId="0" applyFont="1" applyFill="1" applyBorder="1" applyAlignment="1">
      <alignment horizontal="left"/>
    </xf>
    <xf numFmtId="0" fontId="12" fillId="0" borderId="22" xfId="0" applyFont="1" applyFill="1" applyBorder="1" applyAlignment="1">
      <alignment horizontal="center"/>
    </xf>
    <xf numFmtId="0" fontId="12" fillId="0" borderId="22" xfId="0" applyFont="1" applyFill="1" applyBorder="1" applyAlignment="1">
      <alignment horizontal="center" wrapText="1"/>
    </xf>
    <xf numFmtId="0" fontId="12" fillId="0" borderId="22" xfId="0" applyFont="1" applyFill="1" applyBorder="1" applyAlignment="1">
      <alignment wrapText="1"/>
    </xf>
    <xf numFmtId="0" fontId="12" fillId="0" borderId="22" xfId="0" applyFont="1" applyFill="1" applyBorder="1" applyAlignment="1">
      <alignment horizontal="left" wrapText="1"/>
    </xf>
    <xf numFmtId="3" fontId="12" fillId="0" borderId="22" xfId="0" applyNumberFormat="1" applyFont="1" applyFill="1" applyBorder="1" applyAlignment="1">
      <alignment horizontal="center" wrapText="1"/>
    </xf>
    <xf numFmtId="3" fontId="12" fillId="0" borderId="12" xfId="0" applyNumberFormat="1" applyFont="1" applyFill="1" applyBorder="1" applyAlignment="1">
      <alignment horizontal="center" wrapText="1"/>
    </xf>
    <xf numFmtId="3" fontId="12" fillId="0" borderId="13" xfId="0" applyNumberFormat="1" applyFont="1" applyFill="1" applyBorder="1" applyAlignment="1">
      <alignment horizontal="center" wrapText="1"/>
    </xf>
    <xf numFmtId="9" fontId="12" fillId="0" borderId="22" xfId="3" applyFont="1" applyFill="1" applyBorder="1" applyAlignment="1">
      <alignment horizontal="center" wrapText="1"/>
    </xf>
    <xf numFmtId="9" fontId="12" fillId="0" borderId="23" xfId="3" applyFont="1" applyFill="1" applyBorder="1" applyAlignment="1">
      <alignment horizontal="center" wrapText="1"/>
    </xf>
    <xf numFmtId="0" fontId="12" fillId="0" borderId="13" xfId="0" applyFont="1" applyFill="1" applyBorder="1" applyAlignment="1">
      <alignment wrapText="1"/>
    </xf>
    <xf numFmtId="0" fontId="12" fillId="0" borderId="12" xfId="0" applyFont="1" applyFill="1" applyBorder="1" applyAlignment="1">
      <alignment wrapText="1"/>
    </xf>
    <xf numFmtId="0" fontId="12" fillId="0" borderId="12" xfId="0" applyFont="1" applyFill="1" applyBorder="1" applyAlignment="1">
      <alignment horizontal="left" wrapText="1"/>
    </xf>
    <xf numFmtId="167" fontId="12" fillId="0" borderId="0" xfId="0" applyNumberFormat="1" applyFont="1" applyFill="1" applyBorder="1" applyAlignment="1">
      <alignment horizontal="left" wrapText="1"/>
    </xf>
    <xf numFmtId="0" fontId="9" fillId="0" borderId="22" xfId="0" applyFont="1" applyFill="1" applyBorder="1" applyAlignment="1">
      <alignment horizontal="left" wrapText="1"/>
    </xf>
    <xf numFmtId="0" fontId="9" fillId="0" borderId="22" xfId="0" applyFont="1" applyFill="1" applyBorder="1" applyAlignment="1">
      <alignment horizontal="center" wrapText="1"/>
    </xf>
    <xf numFmtId="0" fontId="9" fillId="0" borderId="22" xfId="0" applyFont="1" applyFill="1" applyBorder="1" applyAlignment="1">
      <alignment wrapText="1"/>
    </xf>
    <xf numFmtId="0" fontId="11" fillId="0" borderId="22" xfId="0" applyFont="1" applyFill="1" applyBorder="1" applyAlignment="1">
      <alignment horizontal="left" wrapText="1"/>
    </xf>
    <xf numFmtId="3" fontId="11" fillId="0" borderId="22" xfId="0" applyNumberFormat="1" applyFont="1" applyFill="1" applyBorder="1" applyAlignment="1">
      <alignment horizontal="right" wrapText="1"/>
    </xf>
    <xf numFmtId="3" fontId="11" fillId="0" borderId="12" xfId="0" applyNumberFormat="1" applyFont="1" applyFill="1" applyBorder="1" applyAlignment="1">
      <alignment horizontal="right" wrapText="1"/>
    </xf>
    <xf numFmtId="3" fontId="11" fillId="0" borderId="13" xfId="0" applyNumberFormat="1" applyFont="1" applyFill="1" applyBorder="1" applyAlignment="1">
      <alignment horizontal="right" wrapText="1"/>
    </xf>
    <xf numFmtId="9" fontId="11" fillId="0" borderId="22" xfId="3" applyFont="1" applyFill="1" applyBorder="1" applyAlignment="1">
      <alignment horizontal="right" wrapText="1"/>
    </xf>
    <xf numFmtId="9" fontId="11" fillId="0" borderId="23" xfId="3" applyFont="1" applyFill="1" applyBorder="1" applyAlignment="1">
      <alignment horizontal="right" wrapText="1"/>
    </xf>
    <xf numFmtId="0" fontId="11" fillId="0" borderId="12" xfId="0" applyFont="1" applyFill="1" applyBorder="1" applyAlignment="1">
      <alignment wrapText="1"/>
    </xf>
    <xf numFmtId="0" fontId="11" fillId="0" borderId="13" xfId="0" applyFont="1" applyFill="1" applyBorder="1" applyAlignment="1">
      <alignment wrapText="1"/>
    </xf>
    <xf numFmtId="0" fontId="11" fillId="0" borderId="12" xfId="0" applyFont="1" applyFill="1" applyBorder="1" applyAlignment="1">
      <alignment horizontal="left" wrapText="1"/>
    </xf>
    <xf numFmtId="167" fontId="11" fillId="0" borderId="0" xfId="0" applyNumberFormat="1" applyFont="1" applyFill="1" applyBorder="1" applyAlignment="1">
      <alignment horizontal="left" wrapText="1"/>
    </xf>
    <xf numFmtId="0" fontId="11" fillId="0" borderId="13" xfId="0" applyFont="1" applyFill="1" applyBorder="1" applyAlignment="1"/>
    <xf numFmtId="0" fontId="11" fillId="0" borderId="22" xfId="0" applyFont="1" applyFill="1" applyBorder="1" applyAlignment="1">
      <alignment horizontal="center" wrapText="1"/>
    </xf>
    <xf numFmtId="0" fontId="11" fillId="0" borderId="22" xfId="0" quotePrefix="1" applyFont="1" applyFill="1" applyBorder="1" applyAlignment="1">
      <alignment horizontal="center" wrapText="1"/>
    </xf>
    <xf numFmtId="168" fontId="11" fillId="0" borderId="22" xfId="0" applyNumberFormat="1" applyFont="1" applyFill="1" applyBorder="1" applyProtection="1">
      <protection locked="0"/>
    </xf>
    <xf numFmtId="0" fontId="11" fillId="0" borderId="22" xfId="0" applyFont="1" applyFill="1" applyBorder="1" applyAlignment="1">
      <alignment wrapText="1"/>
    </xf>
    <xf numFmtId="0" fontId="9" fillId="0" borderId="13" xfId="0" applyFont="1" applyFill="1" applyBorder="1" applyAlignment="1">
      <alignment horizontal="center" wrapText="1"/>
    </xf>
    <xf numFmtId="0" fontId="11" fillId="0" borderId="3" xfId="0" applyNumberFormat="1" applyFont="1" applyFill="1" applyBorder="1" applyAlignment="1" applyProtection="1">
      <alignment wrapText="1"/>
      <protection locked="0"/>
    </xf>
    <xf numFmtId="168" fontId="11" fillId="0" borderId="1" xfId="0" applyNumberFormat="1" applyFont="1" applyFill="1" applyBorder="1" applyProtection="1">
      <protection locked="0"/>
    </xf>
    <xf numFmtId="0" fontId="11" fillId="0" borderId="22" xfId="0" applyFont="1" applyFill="1" applyBorder="1" applyAlignment="1"/>
    <xf numFmtId="0" fontId="11" fillId="0" borderId="22" xfId="0" applyFont="1" applyFill="1" applyBorder="1" applyAlignment="1">
      <alignment vertical="top" wrapText="1"/>
    </xf>
    <xf numFmtId="0" fontId="11" fillId="0" borderId="22" xfId="0" applyFont="1" applyFill="1" applyBorder="1" applyAlignment="1">
      <alignment horizontal="left" vertical="center" wrapText="1"/>
    </xf>
    <xf numFmtId="0" fontId="11" fillId="0" borderId="22" xfId="0" applyNumberFormat="1" applyFont="1" applyFill="1" applyBorder="1" applyProtection="1">
      <protection locked="0"/>
    </xf>
    <xf numFmtId="0" fontId="11" fillId="0" borderId="13" xfId="0" applyFont="1" applyFill="1" applyBorder="1" applyAlignment="1">
      <alignment horizontal="center" wrapText="1"/>
    </xf>
    <xf numFmtId="0" fontId="11" fillId="0" borderId="24" xfId="0" applyNumberFormat="1" applyFont="1" applyFill="1" applyBorder="1" applyAlignment="1" applyProtection="1">
      <alignment wrapText="1"/>
      <protection locked="0"/>
    </xf>
    <xf numFmtId="0" fontId="12" fillId="0" borderId="25" xfId="0" applyFont="1" applyFill="1" applyBorder="1" applyAlignment="1">
      <alignment horizontal="left"/>
    </xf>
    <xf numFmtId="0" fontId="12" fillId="0" borderId="25" xfId="0" applyFont="1" applyFill="1" applyBorder="1" applyAlignment="1">
      <alignment horizontal="center"/>
    </xf>
    <xf numFmtId="0" fontId="12" fillId="0" borderId="25" xfId="0" applyFont="1" applyFill="1" applyBorder="1" applyAlignment="1"/>
    <xf numFmtId="0" fontId="12" fillId="0" borderId="26" xfId="0" applyFont="1" applyFill="1" applyBorder="1" applyAlignment="1">
      <alignment horizontal="center"/>
    </xf>
    <xf numFmtId="0" fontId="12" fillId="0" borderId="25" xfId="0" applyFont="1" applyFill="1" applyBorder="1" applyAlignment="1">
      <alignment horizontal="left" wrapText="1"/>
    </xf>
    <xf numFmtId="3" fontId="12" fillId="0" borderId="25" xfId="0" applyNumberFormat="1" applyFont="1" applyFill="1" applyBorder="1" applyAlignment="1">
      <alignment horizontal="right" wrapText="1"/>
    </xf>
    <xf numFmtId="3" fontId="12" fillId="0" borderId="27" xfId="0" applyNumberFormat="1" applyFont="1" applyFill="1" applyBorder="1" applyAlignment="1">
      <alignment horizontal="right" wrapText="1"/>
    </xf>
    <xf numFmtId="3" fontId="12" fillId="0" borderId="26" xfId="0" applyNumberFormat="1" applyFont="1" applyFill="1" applyBorder="1" applyAlignment="1">
      <alignment horizontal="right" wrapText="1"/>
    </xf>
    <xf numFmtId="9" fontId="12" fillId="0" borderId="25" xfId="3" applyFont="1" applyFill="1" applyBorder="1" applyAlignment="1">
      <alignment horizontal="right" wrapText="1"/>
    </xf>
    <xf numFmtId="9" fontId="12" fillId="0" borderId="28" xfId="3" applyFont="1" applyFill="1" applyBorder="1" applyAlignment="1">
      <alignment horizontal="right" wrapText="1"/>
    </xf>
    <xf numFmtId="0" fontId="12" fillId="0" borderId="26" xfId="0" applyFont="1" applyFill="1" applyBorder="1" applyAlignment="1">
      <alignment wrapText="1"/>
    </xf>
    <xf numFmtId="0" fontId="12" fillId="0" borderId="27" xfId="0" applyFont="1" applyFill="1" applyBorder="1" applyAlignment="1">
      <alignment horizontal="center" wrapText="1"/>
    </xf>
    <xf numFmtId="0" fontId="12" fillId="0" borderId="27" xfId="0" applyFont="1" applyFill="1" applyBorder="1" applyAlignment="1">
      <alignment horizontal="left" wrapText="1"/>
    </xf>
    <xf numFmtId="167" fontId="12" fillId="0" borderId="29" xfId="0" applyNumberFormat="1" applyFont="1" applyFill="1" applyBorder="1" applyAlignment="1">
      <alignment horizontal="left" wrapText="1"/>
    </xf>
    <xf numFmtId="0" fontId="11" fillId="0" borderId="26" xfId="0" applyFont="1" applyFill="1" applyBorder="1" applyAlignment="1"/>
    <xf numFmtId="0" fontId="11" fillId="0" borderId="13" xfId="0" applyFont="1" applyFill="1" applyBorder="1" applyAlignment="1">
      <alignment horizontal="left" wrapText="1"/>
    </xf>
    <xf numFmtId="168" fontId="11" fillId="0" borderId="24" xfId="0" applyNumberFormat="1" applyFont="1" applyFill="1" applyBorder="1" applyProtection="1">
      <protection locked="0"/>
    </xf>
    <xf numFmtId="0" fontId="11" fillId="0" borderId="24" xfId="0" applyFont="1" applyFill="1" applyBorder="1" applyAlignment="1">
      <alignment wrapText="1"/>
    </xf>
    <xf numFmtId="0" fontId="12" fillId="0" borderId="30" xfId="0" applyFont="1" applyFill="1" applyBorder="1" applyAlignment="1"/>
    <xf numFmtId="0" fontId="11" fillId="0" borderId="29" xfId="0" applyFont="1" applyFill="1" applyBorder="1" applyAlignment="1"/>
    <xf numFmtId="0" fontId="12" fillId="0" borderId="13" xfId="0" applyFont="1" applyFill="1" applyBorder="1" applyAlignment="1">
      <alignment horizontal="center" wrapText="1"/>
    </xf>
    <xf numFmtId="3" fontId="12" fillId="0" borderId="22" xfId="0" applyNumberFormat="1" applyFont="1" applyFill="1" applyBorder="1" applyAlignment="1">
      <alignment horizontal="right" wrapText="1"/>
    </xf>
    <xf numFmtId="3" fontId="12" fillId="0" borderId="31" xfId="0" applyNumberFormat="1" applyFont="1" applyFill="1" applyBorder="1" applyAlignment="1">
      <alignment horizontal="right" wrapText="1"/>
    </xf>
    <xf numFmtId="0" fontId="11" fillId="0" borderId="12" xfId="0" applyFont="1" applyFill="1" applyBorder="1" applyAlignment="1">
      <alignment horizontal="center" wrapText="1"/>
    </xf>
    <xf numFmtId="0" fontId="12" fillId="0" borderId="22" xfId="0" applyFont="1" applyFill="1" applyBorder="1" applyAlignment="1"/>
    <xf numFmtId="0" fontId="12" fillId="0" borderId="13" xfId="0" applyFont="1" applyFill="1" applyBorder="1" applyAlignment="1">
      <alignment horizontal="center"/>
    </xf>
    <xf numFmtId="3" fontId="12" fillId="0" borderId="12" xfId="0" applyNumberFormat="1" applyFont="1" applyFill="1" applyBorder="1" applyAlignment="1">
      <alignment horizontal="right" wrapText="1"/>
    </xf>
    <xf numFmtId="3" fontId="12" fillId="0" borderId="13" xfId="0" applyNumberFormat="1" applyFont="1" applyFill="1" applyBorder="1" applyAlignment="1">
      <alignment horizontal="right" wrapText="1"/>
    </xf>
    <xf numFmtId="9" fontId="12" fillId="0" borderId="22" xfId="3" applyFont="1" applyFill="1" applyBorder="1" applyAlignment="1">
      <alignment horizontal="right" wrapText="1"/>
    </xf>
    <xf numFmtId="9" fontId="12" fillId="0" borderId="23" xfId="3" applyFont="1" applyFill="1" applyBorder="1" applyAlignment="1">
      <alignment horizontal="right" wrapText="1"/>
    </xf>
    <xf numFmtId="15" fontId="11" fillId="0" borderId="13" xfId="0" applyNumberFormat="1" applyFont="1" applyFill="1" applyBorder="1" applyAlignment="1">
      <alignment horizontal="center" wrapText="1"/>
    </xf>
    <xf numFmtId="0" fontId="11" fillId="0" borderId="32" xfId="0" applyFont="1" applyFill="1" applyBorder="1" applyAlignment="1">
      <alignment horizontal="left" wrapText="1"/>
    </xf>
    <xf numFmtId="0" fontId="11" fillId="0" borderId="22" xfId="0" applyNumberFormat="1" applyFont="1" applyFill="1" applyBorder="1" applyAlignment="1">
      <alignment horizontal="left" wrapText="1"/>
    </xf>
    <xf numFmtId="0" fontId="11" fillId="0" borderId="12" xfId="0" applyNumberFormat="1" applyFont="1" applyFill="1" applyBorder="1" applyAlignment="1">
      <alignment horizontal="left" wrapText="1"/>
    </xf>
    <xf numFmtId="0" fontId="11" fillId="0" borderId="22" xfId="0" applyFont="1" applyFill="1" applyBorder="1" applyAlignment="1">
      <alignment vertical="center" wrapText="1"/>
    </xf>
    <xf numFmtId="0" fontId="11" fillId="0" borderId="32" xfId="0" applyFont="1" applyFill="1" applyBorder="1" applyAlignment="1">
      <alignment vertical="center" wrapText="1"/>
    </xf>
    <xf numFmtId="0" fontId="14" fillId="0" borderId="22" xfId="0" applyFont="1" applyFill="1" applyBorder="1" applyAlignment="1">
      <alignment wrapText="1"/>
    </xf>
    <xf numFmtId="0" fontId="14" fillId="0" borderId="24" xfId="0" applyFont="1" applyFill="1" applyBorder="1" applyAlignment="1">
      <alignment wrapText="1"/>
    </xf>
    <xf numFmtId="0" fontId="11" fillId="0" borderId="33" xfId="0" applyFont="1" applyFill="1" applyBorder="1" applyAlignment="1">
      <alignment horizontal="left" wrapText="1"/>
    </xf>
    <xf numFmtId="0" fontId="11" fillId="0" borderId="32" xfId="4" applyFont="1" applyFill="1" applyBorder="1" applyAlignment="1">
      <alignment wrapText="1"/>
    </xf>
    <xf numFmtId="9" fontId="12" fillId="0" borderId="26" xfId="3" applyFont="1" applyFill="1" applyBorder="1" applyAlignment="1">
      <alignment horizontal="right" wrapText="1"/>
    </xf>
    <xf numFmtId="9" fontId="12" fillId="0" borderId="27" xfId="3" applyFont="1" applyFill="1" applyBorder="1" applyAlignment="1">
      <alignment horizontal="right" wrapText="1"/>
    </xf>
    <xf numFmtId="9" fontId="12" fillId="0" borderId="29" xfId="3" applyFont="1" applyFill="1" applyBorder="1" applyAlignment="1">
      <alignment horizontal="right" wrapText="1"/>
    </xf>
    <xf numFmtId="0" fontId="11" fillId="0" borderId="12" xfId="0" applyNumberFormat="1" applyFont="1" applyFill="1" applyBorder="1" applyAlignment="1" applyProtection="1">
      <alignment horizontal="left" wrapText="1"/>
      <protection locked="0"/>
    </xf>
    <xf numFmtId="0" fontId="11" fillId="0" borderId="12" xfId="0" applyNumberFormat="1" applyFont="1" applyFill="1" applyBorder="1" applyAlignment="1" applyProtection="1">
      <alignment horizontal="center" wrapText="1"/>
      <protection locked="0"/>
    </xf>
    <xf numFmtId="0" fontId="11" fillId="0" borderId="12" xfId="0" quotePrefix="1" applyNumberFormat="1" applyFont="1" applyFill="1" applyBorder="1" applyAlignment="1" applyProtection="1">
      <alignment horizontal="center" wrapText="1"/>
      <protection locked="0"/>
    </xf>
    <xf numFmtId="0" fontId="11" fillId="0" borderId="22" xfId="0" quotePrefix="1" applyNumberFormat="1" applyFont="1" applyFill="1" applyBorder="1" applyAlignment="1" applyProtection="1">
      <alignment horizontal="center" wrapText="1"/>
      <protection locked="0"/>
    </xf>
    <xf numFmtId="0" fontId="11" fillId="0" borderId="22" xfId="0" applyNumberFormat="1" applyFont="1" applyFill="1" applyBorder="1" applyAlignment="1" applyProtection="1">
      <alignment wrapText="1"/>
      <protection locked="0"/>
    </xf>
    <xf numFmtId="3" fontId="11" fillId="0" borderId="12" xfId="0" applyNumberFormat="1" applyFont="1" applyFill="1" applyBorder="1" applyAlignment="1" applyProtection="1">
      <alignment horizontal="right" wrapText="1"/>
      <protection locked="0"/>
    </xf>
    <xf numFmtId="3" fontId="11" fillId="0" borderId="0" xfId="0" applyNumberFormat="1" applyFont="1" applyFill="1" applyBorder="1" applyAlignment="1">
      <alignment horizontal="right" wrapText="1"/>
    </xf>
    <xf numFmtId="169" fontId="11" fillId="0" borderId="13" xfId="0" applyNumberFormat="1" applyFont="1" applyFill="1" applyBorder="1" applyAlignment="1">
      <alignment wrapText="1"/>
    </xf>
    <xf numFmtId="0" fontId="11" fillId="0" borderId="0" xfId="0" applyFont="1" applyFill="1" applyBorder="1" applyAlignment="1">
      <alignment horizontal="left" wrapText="1"/>
    </xf>
    <xf numFmtId="15" fontId="11" fillId="0" borderId="0" xfId="0" applyNumberFormat="1" applyFont="1" applyFill="1" applyBorder="1" applyAlignment="1">
      <alignment horizontal="left" wrapText="1"/>
    </xf>
    <xf numFmtId="0" fontId="11" fillId="5" borderId="22" xfId="0" applyFont="1" applyFill="1" applyBorder="1" applyAlignment="1">
      <alignment wrapText="1"/>
    </xf>
    <xf numFmtId="0" fontId="11" fillId="0" borderId="22" xfId="0" applyNumberFormat="1" applyFont="1" applyFill="1" applyBorder="1" applyAlignment="1" applyProtection="1">
      <alignment horizontal="left" wrapText="1"/>
      <protection locked="0"/>
    </xf>
    <xf numFmtId="0" fontId="11" fillId="0" borderId="24" xfId="0" quotePrefix="1" applyNumberFormat="1" applyFont="1" applyFill="1" applyBorder="1" applyAlignment="1" applyProtection="1">
      <alignment horizontal="center" wrapText="1"/>
      <protection locked="0"/>
    </xf>
    <xf numFmtId="0" fontId="12" fillId="0" borderId="27" xfId="0" applyFont="1" applyFill="1" applyBorder="1" applyAlignment="1">
      <alignment wrapText="1"/>
    </xf>
    <xf numFmtId="3" fontId="11" fillId="0" borderId="22" xfId="5" applyNumberFormat="1" applyFont="1" applyFill="1" applyBorder="1" applyAlignment="1">
      <alignment horizontal="right" wrapText="1"/>
    </xf>
    <xf numFmtId="167" fontId="11" fillId="0" borderId="0" xfId="0" applyNumberFormat="1" applyFont="1" applyFill="1" applyBorder="1" applyAlignment="1">
      <alignment horizontal="right" wrapText="1"/>
    </xf>
    <xf numFmtId="0" fontId="11" fillId="2" borderId="22" xfId="0" applyFont="1" applyFill="1" applyBorder="1" applyAlignment="1"/>
    <xf numFmtId="0" fontId="11" fillId="0" borderId="24" xfId="0" applyFont="1" applyFill="1" applyBorder="1" applyAlignment="1"/>
    <xf numFmtId="0" fontId="11" fillId="0" borderId="7" xfId="0" applyFont="1" applyFill="1" applyBorder="1" applyAlignment="1">
      <alignment horizontal="left" wrapText="1"/>
    </xf>
    <xf numFmtId="9" fontId="11" fillId="0" borderId="0" xfId="3" applyFont="1" applyFill="1" applyBorder="1" applyAlignment="1">
      <alignment horizontal="right" wrapText="1"/>
    </xf>
    <xf numFmtId="0" fontId="11" fillId="0" borderId="0" xfId="0" applyFont="1" applyFill="1" applyBorder="1" applyAlignment="1">
      <alignment wrapText="1"/>
    </xf>
    <xf numFmtId="15" fontId="11" fillId="0" borderId="0" xfId="0" applyNumberFormat="1" applyFont="1" applyFill="1" applyBorder="1" applyAlignment="1">
      <alignment wrapText="1"/>
    </xf>
    <xf numFmtId="0" fontId="11" fillId="0" borderId="0" xfId="0" applyFont="1" applyFill="1" applyBorder="1" applyAlignment="1">
      <alignment horizontal="center" wrapText="1"/>
    </xf>
    <xf numFmtId="0" fontId="11" fillId="2" borderId="13" xfId="0" applyFont="1" applyFill="1" applyBorder="1" applyAlignment="1"/>
    <xf numFmtId="0" fontId="11" fillId="2" borderId="0" xfId="0" applyFont="1" applyFill="1" applyBorder="1" applyAlignment="1"/>
    <xf numFmtId="3" fontId="11" fillId="0" borderId="22" xfId="0" applyNumberFormat="1" applyFont="1" applyFill="1" applyBorder="1" applyAlignment="1" applyProtection="1">
      <alignment horizontal="right" wrapText="1"/>
      <protection locked="0"/>
    </xf>
    <xf numFmtId="3" fontId="11" fillId="0" borderId="0" xfId="0" applyNumberFormat="1" applyFont="1" applyFill="1" applyBorder="1" applyAlignment="1" applyProtection="1">
      <alignment horizontal="right" wrapText="1"/>
      <protection locked="0"/>
    </xf>
    <xf numFmtId="15" fontId="11" fillId="0" borderId="13" xfId="0" applyNumberFormat="1" applyFont="1" applyFill="1" applyBorder="1" applyAlignment="1">
      <alignment wrapText="1"/>
    </xf>
    <xf numFmtId="0" fontId="11" fillId="2" borderId="34" xfId="0" applyFont="1" applyFill="1" applyBorder="1" applyAlignment="1"/>
    <xf numFmtId="0" fontId="11" fillId="2" borderId="35" xfId="0" applyFont="1" applyFill="1" applyBorder="1" applyAlignment="1"/>
    <xf numFmtId="0" fontId="11" fillId="0" borderId="12" xfId="0" quotePrefix="1" applyFont="1" applyFill="1" applyBorder="1" applyAlignment="1">
      <alignment horizontal="center" wrapText="1"/>
    </xf>
    <xf numFmtId="17" fontId="11" fillId="0" borderId="0" xfId="0" applyNumberFormat="1" applyFont="1" applyFill="1" applyBorder="1" applyAlignment="1">
      <alignment horizontal="left" wrapText="1"/>
    </xf>
    <xf numFmtId="3" fontId="11" fillId="0" borderId="22" xfId="0" applyNumberFormat="1" applyFont="1" applyFill="1" applyBorder="1" applyAlignment="1">
      <alignment horizontal="left" wrapText="1"/>
    </xf>
    <xf numFmtId="0" fontId="11" fillId="0" borderId="0" xfId="0" applyFont="1" applyFill="1" applyBorder="1" applyAlignment="1">
      <alignment horizontal="left" readingOrder="1"/>
    </xf>
    <xf numFmtId="0" fontId="11" fillId="0" borderId="22" xfId="0" applyFont="1" applyFill="1" applyBorder="1"/>
    <xf numFmtId="0" fontId="11" fillId="0" borderId="0" xfId="0" applyFont="1" applyFill="1" applyBorder="1"/>
    <xf numFmtId="168" fontId="11" fillId="0" borderId="12" xfId="0" applyNumberFormat="1" applyFont="1" applyFill="1" applyBorder="1" applyProtection="1">
      <protection locked="0"/>
    </xf>
    <xf numFmtId="0" fontId="11" fillId="0" borderId="22" xfId="0" applyFont="1" applyFill="1" applyBorder="1" applyAlignment="1">
      <alignment horizontal="left" wrapText="1" readingOrder="1"/>
    </xf>
    <xf numFmtId="168" fontId="11" fillId="0" borderId="7" xfId="0" applyNumberFormat="1" applyFont="1" applyFill="1" applyBorder="1" applyProtection="1">
      <protection locked="0"/>
    </xf>
    <xf numFmtId="0" fontId="11" fillId="0" borderId="36" xfId="0" applyFont="1" applyFill="1" applyBorder="1" applyAlignment="1">
      <alignment horizontal="center" wrapText="1"/>
    </xf>
    <xf numFmtId="0" fontId="11" fillId="0" borderId="37" xfId="0" applyFont="1" applyFill="1" applyBorder="1" applyAlignment="1">
      <alignment horizontal="left" wrapText="1"/>
    </xf>
    <xf numFmtId="0" fontId="11" fillId="0" borderId="13" xfId="0" applyNumberFormat="1" applyFont="1" applyFill="1" applyBorder="1" applyProtection="1">
      <protection locked="0"/>
    </xf>
    <xf numFmtId="168" fontId="11" fillId="0" borderId="23" xfId="0" applyNumberFormat="1" applyFont="1" applyFill="1" applyBorder="1" applyProtection="1">
      <protection locked="0"/>
    </xf>
    <xf numFmtId="0" fontId="11" fillId="0" borderId="36" xfId="0" applyFont="1" applyFill="1" applyBorder="1" applyAlignment="1">
      <alignment wrapText="1"/>
    </xf>
    <xf numFmtId="0" fontId="11" fillId="2" borderId="13" xfId="0" applyFont="1" applyFill="1" applyBorder="1"/>
    <xf numFmtId="0" fontId="11" fillId="0" borderId="24" xfId="0" applyFont="1" applyFill="1" applyBorder="1" applyAlignment="1">
      <alignment horizontal="left" wrapText="1"/>
    </xf>
    <xf numFmtId="0" fontId="11" fillId="0" borderId="25" xfId="0" applyFont="1" applyFill="1" applyBorder="1" applyAlignment="1">
      <alignment horizontal="left" wrapText="1"/>
    </xf>
    <xf numFmtId="0" fontId="11" fillId="0" borderId="22" xfId="0" applyNumberFormat="1" applyFont="1" applyBorder="1" applyProtection="1">
      <protection locked="0"/>
    </xf>
    <xf numFmtId="0" fontId="11" fillId="0" borderId="23" xfId="0" applyNumberFormat="1" applyFont="1" applyBorder="1" applyProtection="1">
      <protection locked="0"/>
    </xf>
    <xf numFmtId="0" fontId="11" fillId="0" borderId="26" xfId="0" applyFont="1" applyFill="1" applyBorder="1" applyAlignment="1">
      <alignment wrapText="1"/>
    </xf>
    <xf numFmtId="0" fontId="11" fillId="0" borderId="27" xfId="0" applyFont="1" applyFill="1" applyBorder="1" applyAlignment="1">
      <alignment wrapText="1"/>
    </xf>
    <xf numFmtId="0" fontId="11" fillId="0" borderId="27" xfId="0" applyFont="1" applyFill="1" applyBorder="1" applyAlignment="1">
      <alignment horizontal="left" wrapText="1"/>
    </xf>
    <xf numFmtId="167" fontId="11" fillId="0" borderId="29" xfId="0" applyNumberFormat="1" applyFont="1" applyFill="1" applyBorder="1" applyAlignment="1">
      <alignment horizontal="left" wrapText="1"/>
    </xf>
    <xf numFmtId="167" fontId="11" fillId="0" borderId="0" xfId="0" quotePrefix="1" applyNumberFormat="1" applyFont="1" applyFill="1" applyBorder="1" applyAlignment="1">
      <alignment horizontal="left" wrapText="1"/>
    </xf>
    <xf numFmtId="17" fontId="11" fillId="0" borderId="13" xfId="0" quotePrefix="1" applyNumberFormat="1" applyFont="1" applyFill="1" applyBorder="1" applyAlignment="1">
      <alignment wrapText="1"/>
    </xf>
    <xf numFmtId="0" fontId="11" fillId="0" borderId="13" xfId="0" quotePrefix="1" applyFont="1" applyFill="1" applyBorder="1" applyAlignment="1">
      <alignment wrapText="1"/>
    </xf>
    <xf numFmtId="3" fontId="17" fillId="0" borderId="0" xfId="0" applyNumberFormat="1" applyFont="1" applyFill="1"/>
    <xf numFmtId="0" fontId="11" fillId="0" borderId="23" xfId="0" applyNumberFormat="1" applyFont="1" applyFill="1" applyBorder="1" applyProtection="1">
      <protection locked="0"/>
    </xf>
    <xf numFmtId="167" fontId="11" fillId="0" borderId="35" xfId="0" quotePrefix="1" applyNumberFormat="1" applyFont="1" applyFill="1" applyBorder="1" applyAlignment="1">
      <alignment horizontal="left" wrapText="1"/>
    </xf>
    <xf numFmtId="167" fontId="12" fillId="0" borderId="38" xfId="0" applyNumberFormat="1" applyFont="1" applyFill="1" applyBorder="1" applyAlignment="1">
      <alignment horizontal="left" wrapText="1"/>
    </xf>
    <xf numFmtId="17" fontId="11" fillId="0" borderId="13" xfId="0" applyNumberFormat="1" applyFont="1" applyFill="1" applyBorder="1" applyAlignment="1">
      <alignment wrapText="1"/>
    </xf>
    <xf numFmtId="0" fontId="11" fillId="0" borderId="32" xfId="0" applyNumberFormat="1" applyFont="1" applyFill="1" applyBorder="1" applyAlignment="1" applyProtection="1">
      <alignment wrapText="1"/>
      <protection locked="0"/>
    </xf>
    <xf numFmtId="16" fontId="11" fillId="0" borderId="13" xfId="0" applyNumberFormat="1" applyFont="1" applyFill="1" applyBorder="1" applyAlignment="1">
      <alignment wrapText="1"/>
    </xf>
    <xf numFmtId="16" fontId="11" fillId="0" borderId="34" xfId="0" applyNumberFormat="1" applyFont="1" applyFill="1" applyBorder="1" applyAlignment="1">
      <alignment wrapText="1"/>
    </xf>
    <xf numFmtId="0" fontId="11" fillId="0" borderId="33" xfId="0" applyFont="1" applyFill="1" applyBorder="1" applyAlignment="1">
      <alignment wrapText="1"/>
    </xf>
    <xf numFmtId="0" fontId="11" fillId="0" borderId="34" xfId="0" applyFont="1" applyFill="1" applyBorder="1" applyAlignment="1">
      <alignment wrapText="1"/>
    </xf>
    <xf numFmtId="0" fontId="11" fillId="0" borderId="35" xfId="0" applyFont="1" applyFill="1" applyBorder="1" applyAlignment="1">
      <alignment horizontal="left" wrapText="1"/>
    </xf>
    <xf numFmtId="15" fontId="11" fillId="0" borderId="13" xfId="0" quotePrefix="1" applyNumberFormat="1" applyFont="1" applyFill="1" applyBorder="1" applyAlignment="1">
      <alignment wrapText="1"/>
    </xf>
    <xf numFmtId="0" fontId="11" fillId="0" borderId="34" xfId="0" applyFont="1" applyFill="1" applyBorder="1" applyAlignment="1"/>
    <xf numFmtId="0" fontId="11" fillId="0" borderId="3" xfId="0" applyNumberFormat="1" applyFont="1" applyFill="1" applyBorder="1" applyProtection="1">
      <protection locked="0"/>
    </xf>
    <xf numFmtId="16" fontId="11" fillId="0" borderId="13" xfId="0" quotePrefix="1" applyNumberFormat="1" applyFont="1" applyFill="1" applyBorder="1" applyAlignment="1">
      <alignment wrapText="1"/>
    </xf>
    <xf numFmtId="0" fontId="11" fillId="0" borderId="23" xfId="0" applyFont="1" applyFill="1" applyBorder="1" applyAlignment="1">
      <alignment wrapText="1"/>
    </xf>
    <xf numFmtId="0" fontId="11" fillId="2" borderId="23" xfId="0" applyFont="1" applyFill="1" applyBorder="1" applyAlignment="1">
      <alignment wrapText="1"/>
    </xf>
    <xf numFmtId="0" fontId="11" fillId="0" borderId="22" xfId="0" applyFont="1" applyFill="1" applyBorder="1" applyAlignment="1">
      <alignment horizontal="left"/>
    </xf>
    <xf numFmtId="0" fontId="11" fillId="0" borderId="22" xfId="0" applyFont="1" applyFill="1" applyBorder="1" applyAlignment="1">
      <alignment horizontal="center"/>
    </xf>
    <xf numFmtId="0" fontId="11" fillId="0" borderId="22" xfId="0" quotePrefix="1" applyFont="1" applyFill="1" applyBorder="1" applyAlignment="1">
      <alignment horizontal="center"/>
    </xf>
    <xf numFmtId="0" fontId="11" fillId="0" borderId="13" xfId="0" applyFont="1" applyFill="1" applyBorder="1" applyAlignment="1">
      <alignment horizontal="center"/>
    </xf>
    <xf numFmtId="0" fontId="11" fillId="0" borderId="7" xfId="0" applyNumberFormat="1" applyFont="1" applyFill="1" applyBorder="1" applyAlignment="1" applyProtection="1">
      <alignment wrapText="1"/>
      <protection locked="0"/>
    </xf>
    <xf numFmtId="0" fontId="11" fillId="0" borderId="0" xfId="0" applyNumberFormat="1" applyFont="1" applyFill="1" applyBorder="1" applyAlignment="1" applyProtection="1">
      <alignment wrapText="1"/>
      <protection locked="0"/>
    </xf>
    <xf numFmtId="0" fontId="11" fillId="0" borderId="30" xfId="0" applyFont="1" applyFill="1" applyBorder="1" applyAlignment="1">
      <alignment horizontal="left" wrapText="1"/>
    </xf>
    <xf numFmtId="0" fontId="12" fillId="0" borderId="12" xfId="0" applyFont="1" applyFill="1" applyBorder="1" applyAlignment="1">
      <alignment horizontal="left"/>
    </xf>
    <xf numFmtId="0" fontId="12" fillId="0" borderId="12" xfId="0" applyFont="1" applyFill="1" applyBorder="1" applyAlignment="1">
      <alignment horizontal="center"/>
    </xf>
    <xf numFmtId="168" fontId="11" fillId="0" borderId="22" xfId="0" applyNumberFormat="1" applyFont="1" applyBorder="1" applyProtection="1">
      <protection locked="0"/>
    </xf>
    <xf numFmtId="0" fontId="12" fillId="0" borderId="39" xfId="0" applyFont="1" applyFill="1" applyBorder="1" applyAlignment="1">
      <alignment horizontal="left"/>
    </xf>
    <xf numFmtId="0" fontId="12" fillId="0" borderId="39" xfId="0" applyFont="1" applyFill="1" applyBorder="1" applyAlignment="1">
      <alignment horizontal="center"/>
    </xf>
    <xf numFmtId="0" fontId="12" fillId="0" borderId="39" xfId="0" applyFont="1" applyFill="1" applyBorder="1" applyAlignment="1"/>
    <xf numFmtId="0" fontId="12" fillId="0" borderId="17" xfId="0" applyFont="1" applyFill="1" applyBorder="1" applyAlignment="1">
      <alignment horizontal="center"/>
    </xf>
    <xf numFmtId="0" fontId="11" fillId="0" borderId="39" xfId="0" applyFont="1" applyFill="1" applyBorder="1" applyAlignment="1">
      <alignment horizontal="left" wrapText="1"/>
    </xf>
    <xf numFmtId="3" fontId="12" fillId="0" borderId="39" xfId="0" applyNumberFormat="1" applyFont="1" applyFill="1" applyBorder="1" applyAlignment="1">
      <alignment horizontal="right" wrapText="1"/>
    </xf>
    <xf numFmtId="0" fontId="12" fillId="0" borderId="0" xfId="0" applyFont="1" applyFill="1" applyBorder="1" applyAlignment="1">
      <alignment horizontal="left" wrapText="1"/>
    </xf>
    <xf numFmtId="0" fontId="12" fillId="0" borderId="0" xfId="0" applyFont="1" applyFill="1" applyBorder="1" applyAlignment="1">
      <alignment horizontal="center" wrapText="1"/>
    </xf>
    <xf numFmtId="0" fontId="12" fillId="0" borderId="0" xfId="0" applyFont="1" applyFill="1" applyBorder="1" applyAlignment="1">
      <alignment wrapText="1"/>
    </xf>
    <xf numFmtId="3" fontId="12" fillId="0" borderId="0" xfId="0" applyNumberFormat="1" applyFont="1" applyFill="1" applyBorder="1" applyAlignment="1">
      <alignment horizontal="right" wrapText="1"/>
    </xf>
    <xf numFmtId="9" fontId="12" fillId="0" borderId="0" xfId="3" applyFont="1" applyFill="1" applyBorder="1" applyAlignment="1">
      <alignment horizontal="right" wrapText="1"/>
    </xf>
    <xf numFmtId="0" fontId="11" fillId="0" borderId="0" xfId="0" applyFont="1" applyFill="1" applyBorder="1" applyAlignment="1">
      <alignment horizontal="left"/>
    </xf>
    <xf numFmtId="3" fontId="11" fillId="0" borderId="0" xfId="0" applyNumberFormat="1" applyFont="1" applyFill="1" applyBorder="1" applyAlignment="1">
      <alignment horizontal="left" wrapText="1"/>
    </xf>
    <xf numFmtId="167" fontId="11" fillId="0" borderId="12" xfId="0" applyNumberFormat="1" applyFont="1" applyFill="1" applyBorder="1" applyAlignment="1">
      <alignment horizontal="left" wrapText="1"/>
    </xf>
    <xf numFmtId="0" fontId="12" fillId="4" borderId="14" xfId="0" applyFont="1" applyFill="1" applyBorder="1" applyAlignment="1">
      <alignment horizontal="center" wrapText="1"/>
    </xf>
    <xf numFmtId="0" fontId="12" fillId="4" borderId="40" xfId="0" applyFont="1" applyFill="1" applyBorder="1" applyAlignment="1">
      <alignment horizontal="center" wrapText="1"/>
    </xf>
    <xf numFmtId="0" fontId="12" fillId="4" borderId="16" xfId="0" applyFont="1" applyFill="1" applyBorder="1" applyAlignment="1">
      <alignment horizontal="left" wrapText="1"/>
    </xf>
    <xf numFmtId="0" fontId="12" fillId="0" borderId="12" xfId="0" applyFont="1" applyFill="1" applyBorder="1" applyAlignment="1">
      <alignment horizontal="center" wrapText="1"/>
    </xf>
    <xf numFmtId="0" fontId="12" fillId="0" borderId="13" xfId="0" applyFont="1" applyFill="1" applyBorder="1" applyAlignment="1">
      <alignment horizontal="left" wrapText="1"/>
    </xf>
    <xf numFmtId="0" fontId="9" fillId="0" borderId="12" xfId="0" applyFont="1" applyFill="1" applyBorder="1" applyAlignment="1">
      <alignment horizontal="center" wrapText="1"/>
    </xf>
    <xf numFmtId="0" fontId="11" fillId="0" borderId="41" xfId="0" applyNumberFormat="1" applyFont="1" applyFill="1" applyBorder="1" applyAlignment="1" applyProtection="1">
      <alignment wrapText="1"/>
      <protection locked="0"/>
    </xf>
    <xf numFmtId="0" fontId="11" fillId="0" borderId="34" xfId="0" applyNumberFormat="1" applyFont="1" applyFill="1" applyBorder="1" applyAlignment="1" applyProtection="1">
      <alignment wrapText="1"/>
      <protection locked="0"/>
    </xf>
    <xf numFmtId="0" fontId="12" fillId="0" borderId="27" xfId="0" applyFont="1" applyFill="1" applyBorder="1" applyAlignment="1">
      <alignment horizontal="center"/>
    </xf>
    <xf numFmtId="0" fontId="12" fillId="0" borderId="26" xfId="0" applyFont="1" applyFill="1" applyBorder="1" applyAlignment="1">
      <alignment horizontal="left" wrapText="1"/>
    </xf>
    <xf numFmtId="0" fontId="12" fillId="0" borderId="0" xfId="0" applyFont="1" applyFill="1" applyBorder="1" applyAlignment="1">
      <alignment horizontal="center"/>
    </xf>
    <xf numFmtId="0" fontId="14" fillId="0" borderId="13" xfId="0" applyFont="1" applyFill="1" applyBorder="1" applyAlignment="1">
      <alignment wrapText="1"/>
    </xf>
    <xf numFmtId="0" fontId="14" fillId="0" borderId="34" xfId="0" applyFont="1" applyFill="1" applyBorder="1" applyAlignment="1">
      <alignment wrapText="1"/>
    </xf>
    <xf numFmtId="0" fontId="11" fillId="0" borderId="13" xfId="0" applyNumberFormat="1" applyFont="1" applyFill="1" applyBorder="1" applyAlignment="1" applyProtection="1">
      <alignment wrapText="1"/>
      <protection locked="0"/>
    </xf>
    <xf numFmtId="0" fontId="11" fillId="0" borderId="13" xfId="0" applyNumberFormat="1" applyFont="1" applyFill="1" applyBorder="1" applyAlignment="1" applyProtection="1">
      <alignment horizontal="left" wrapText="1"/>
      <protection locked="0"/>
    </xf>
    <xf numFmtId="3" fontId="11" fillId="0" borderId="22" xfId="7" applyNumberFormat="1" applyFont="1" applyFill="1" applyBorder="1" applyAlignment="1">
      <alignment horizontal="right" wrapText="1"/>
    </xf>
    <xf numFmtId="16" fontId="11" fillId="0" borderId="22" xfId="0" quotePrefix="1" applyNumberFormat="1" applyFont="1" applyFill="1" applyBorder="1" applyAlignment="1">
      <alignment horizontal="center" wrapText="1"/>
    </xf>
    <xf numFmtId="0" fontId="11" fillId="0" borderId="26" xfId="0" applyFont="1" applyFill="1" applyBorder="1" applyAlignment="1">
      <alignment horizontal="left" wrapText="1"/>
    </xf>
    <xf numFmtId="0" fontId="11" fillId="0" borderId="12" xfId="0" applyFont="1" applyFill="1" applyBorder="1" applyAlignment="1">
      <alignment horizontal="center"/>
    </xf>
    <xf numFmtId="0" fontId="11" fillId="0" borderId="42" xfId="0" applyFont="1" applyFill="1" applyBorder="1" applyAlignment="1">
      <alignment horizontal="left" wrapText="1"/>
    </xf>
    <xf numFmtId="0" fontId="11" fillId="0" borderId="34" xfId="0" applyFont="1" applyFill="1" applyBorder="1" applyAlignment="1">
      <alignment horizontal="left" wrapText="1"/>
    </xf>
    <xf numFmtId="0" fontId="12" fillId="0" borderId="43" xfId="0" applyFont="1" applyFill="1" applyBorder="1" applyAlignment="1">
      <alignment horizontal="center"/>
    </xf>
    <xf numFmtId="0" fontId="11" fillId="0" borderId="17" xfId="0" applyFont="1" applyFill="1" applyBorder="1" applyAlignment="1">
      <alignment horizontal="left" wrapText="1"/>
    </xf>
    <xf numFmtId="0" fontId="0" fillId="0" borderId="0" xfId="0" applyAlignment="1">
      <alignment wrapText="1"/>
    </xf>
    <xf numFmtId="0" fontId="3" fillId="0" borderId="0" xfId="0" applyFont="1"/>
    <xf numFmtId="0" fontId="18" fillId="0" borderId="0" xfId="0" applyFont="1"/>
    <xf numFmtId="0" fontId="3" fillId="0" borderId="0" xfId="0" applyFont="1" applyAlignment="1">
      <alignment horizontal="center"/>
    </xf>
    <xf numFmtId="0" fontId="0" fillId="0" borderId="0" xfId="0" applyAlignment="1"/>
    <xf numFmtId="0" fontId="9" fillId="0" borderId="9" xfId="0" applyFont="1" applyFill="1" applyBorder="1" applyAlignment="1">
      <alignment horizontal="center"/>
    </xf>
    <xf numFmtId="0" fontId="9" fillId="0" borderId="10" xfId="0" applyFont="1" applyFill="1" applyBorder="1" applyAlignment="1">
      <alignment horizontal="center"/>
    </xf>
    <xf numFmtId="0" fontId="9" fillId="0" borderId="10" xfId="0" applyFont="1" applyFill="1" applyBorder="1" applyAlignment="1">
      <alignment horizontal="center" wrapText="1"/>
    </xf>
    <xf numFmtId="0" fontId="10" fillId="0" borderId="10" xfId="0" applyFont="1" applyBorder="1" applyAlignment="1">
      <alignment horizontal="center"/>
    </xf>
    <xf numFmtId="0" fontId="12" fillId="0" borderId="12" xfId="0" applyFont="1" applyFill="1" applyBorder="1" applyAlignment="1">
      <alignment horizontal="right"/>
    </xf>
    <xf numFmtId="0" fontId="0" fillId="0" borderId="0" xfId="0" applyBorder="1" applyAlignment="1">
      <alignment horizontal="right"/>
    </xf>
    <xf numFmtId="0" fontId="9" fillId="0" borderId="14" xfId="0" applyFont="1" applyFill="1" applyBorder="1" applyAlignment="1">
      <alignment horizontal="center" wrapText="1"/>
    </xf>
    <xf numFmtId="0" fontId="10" fillId="0" borderId="15" xfId="0" applyFont="1" applyBorder="1" applyAlignment="1">
      <alignment horizontal="center"/>
    </xf>
    <xf numFmtId="0" fontId="10" fillId="0" borderId="16" xfId="0" applyFont="1" applyBorder="1" applyAlignment="1">
      <alignment horizontal="center"/>
    </xf>
  </cellXfs>
  <cellStyles count="8">
    <cellStyle name="Comma" xfId="1" builtinId="3"/>
    <cellStyle name="Comma 2" xfId="5"/>
    <cellStyle name="Comma 3" xfId="7"/>
    <cellStyle name="Normal" xfId="0" builtinId="0"/>
    <cellStyle name="Normal 2" xfId="6"/>
    <cellStyle name="Normal 3" xfId="4"/>
    <cellStyle name="Percent" xfId="2" builtinId="5"/>
    <cellStyle name="Per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busisiwem/Local%20Settings/Temporary%20Internet%20Files/Content.Outlook/T6Z99P0G/Annexure%20A&amp;B_C%20Schedule%20Municipal%20Monthly%20Budget%20Statement%20Ver%202-2%20-%2030%20June%202012_S7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udget%20&amp;%20Treasury/Budget%201112/Capital%20Budget/Annexure%20E%20Capital%20Expenditure%20Report%20as%20at%2030%20June%202012%20(updated%2007%20September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yolandam/Local%20Settings/Temporary%20Internet%20Files/Content.Outlook/J0BBLAA8/Annexure%20E%20Capital%20Expenditure%20Report%20as%20at%2030%20June%202012%20(updated%2007%20September2012)with%20Ward%20Number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TART"/>
      <sheetName val="Instructions"/>
      <sheetName val="Template names"/>
      <sheetName val="Lookup and lists"/>
      <sheetName val="Org structure"/>
      <sheetName val="Contacts"/>
      <sheetName val="C1-Sum"/>
      <sheetName val="C2-FinPerf SC"/>
      <sheetName val="C2C"/>
      <sheetName val="C3-FinPerf V"/>
      <sheetName val="C3C"/>
      <sheetName val="C4-FinPerf RE"/>
      <sheetName val="C5-Capex"/>
      <sheetName val="C5C"/>
      <sheetName val="C6-FinPos"/>
      <sheetName val="C7-CFlow"/>
      <sheetName val="SC1"/>
      <sheetName val="SC2"/>
      <sheetName val="SC3"/>
      <sheetName val="SC4"/>
      <sheetName val="SC5"/>
      <sheetName val="SC6"/>
      <sheetName val="SC7"/>
      <sheetName val="SC8"/>
      <sheetName val="SC9"/>
      <sheetName val="SC10"/>
      <sheetName val="SC11"/>
      <sheetName val="SC12"/>
      <sheetName val="SC13a"/>
      <sheetName val="SC13b"/>
      <sheetName val="SC13c"/>
      <sheetName val="SC71charts"/>
    </sheetNames>
    <sheetDataSet>
      <sheetData sheetId="0"/>
      <sheetData sheetId="1"/>
      <sheetData sheetId="2">
        <row r="2">
          <cell r="B2" t="str">
            <v>2010/11</v>
          </cell>
        </row>
        <row r="3">
          <cell r="B3" t="str">
            <v>Budget Year 2011/12</v>
          </cell>
        </row>
        <row r="6">
          <cell r="B6" t="str">
            <v>Audited Outcome</v>
          </cell>
        </row>
        <row r="9">
          <cell r="B9" t="str">
            <v>Original Budget</v>
          </cell>
        </row>
        <row r="10">
          <cell r="B10" t="str">
            <v>Adjusted Budget</v>
          </cell>
        </row>
        <row r="11">
          <cell r="B11" t="str">
            <v>Full Year Forecast</v>
          </cell>
        </row>
        <row r="27">
          <cell r="B27" t="str">
            <v>Description</v>
          </cell>
        </row>
        <row r="30">
          <cell r="B30" t="str">
            <v>Ref</v>
          </cell>
        </row>
        <row r="42">
          <cell r="B42" t="str">
            <v>Monthly actual</v>
          </cell>
        </row>
        <row r="43">
          <cell r="B43" t="str">
            <v>YearTD actual</v>
          </cell>
        </row>
        <row r="44">
          <cell r="B44" t="str">
            <v>YearTD budget</v>
          </cell>
        </row>
        <row r="45">
          <cell r="B45" t="str">
            <v>YTD variance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nnexure E - Control"/>
      <sheetName val="Summaries"/>
      <sheetName val="2011-2012 Projects"/>
      <sheetName val="DATA"/>
    </sheetNames>
    <sheetDataSet>
      <sheetData sheetId="0"/>
      <sheetData sheetId="1"/>
      <sheetData sheetId="2"/>
      <sheetData sheetId="3">
        <row r="1">
          <cell r="B1" t="str">
            <v>Votenumber</v>
          </cell>
          <cell r="O1" t="str">
            <v>Original</v>
          </cell>
          <cell r="P1" t="str">
            <v>Additional</v>
          </cell>
          <cell r="Q1" t="str">
            <v>Reduced</v>
          </cell>
        </row>
        <row r="2">
          <cell r="B2" t="str">
            <v>105/005/6/01/1100</v>
          </cell>
          <cell r="O2">
            <v>0</v>
          </cell>
          <cell r="P2">
            <v>2060845</v>
          </cell>
          <cell r="Q2">
            <v>0</v>
          </cell>
        </row>
        <row r="3">
          <cell r="B3" t="str">
            <v>105/005/6/76/1100</v>
          </cell>
          <cell r="O3">
            <v>0</v>
          </cell>
          <cell r="P3">
            <v>4545606</v>
          </cell>
          <cell r="Q3">
            <v>-2273303</v>
          </cell>
        </row>
        <row r="4">
          <cell r="B4" t="str">
            <v>105/005/6/76/1101</v>
          </cell>
          <cell r="O4">
            <v>0</v>
          </cell>
          <cell r="P4">
            <v>6598469</v>
          </cell>
          <cell r="Q4">
            <v>0</v>
          </cell>
        </row>
        <row r="5">
          <cell r="B5" t="str">
            <v>105/005/6/76/1102</v>
          </cell>
          <cell r="O5">
            <v>0</v>
          </cell>
          <cell r="P5">
            <v>2208935</v>
          </cell>
          <cell r="Q5">
            <v>0</v>
          </cell>
        </row>
        <row r="6">
          <cell r="B6" t="str">
            <v>120/005/6/83/1100</v>
          </cell>
          <cell r="O6">
            <v>0</v>
          </cell>
          <cell r="P6">
            <v>488000</v>
          </cell>
          <cell r="Q6">
            <v>0</v>
          </cell>
        </row>
        <row r="7">
          <cell r="B7" t="str">
            <v>120/005/6/83/1101</v>
          </cell>
          <cell r="O7">
            <v>0</v>
          </cell>
          <cell r="P7">
            <v>974718</v>
          </cell>
          <cell r="Q7">
            <v>0</v>
          </cell>
        </row>
        <row r="8">
          <cell r="B8" t="str">
            <v>120/005/6/83/1102</v>
          </cell>
          <cell r="O8">
            <v>0</v>
          </cell>
          <cell r="P8">
            <v>746897</v>
          </cell>
          <cell r="Q8">
            <v>0</v>
          </cell>
        </row>
        <row r="9">
          <cell r="B9" t="str">
            <v>120/005/6/83/1103</v>
          </cell>
          <cell r="O9">
            <v>0</v>
          </cell>
          <cell r="P9">
            <v>512606</v>
          </cell>
          <cell r="Q9">
            <v>0</v>
          </cell>
        </row>
        <row r="10">
          <cell r="B10" t="str">
            <v>120/010/5/05/1223</v>
          </cell>
          <cell r="O10">
            <v>0</v>
          </cell>
          <cell r="P10">
            <v>32000</v>
          </cell>
          <cell r="Q10">
            <v>0</v>
          </cell>
        </row>
        <row r="11">
          <cell r="B11" t="str">
            <v>120/010/5/05/1224</v>
          </cell>
          <cell r="O11">
            <v>0</v>
          </cell>
          <cell r="P11">
            <v>25000</v>
          </cell>
          <cell r="Q11">
            <v>0</v>
          </cell>
        </row>
        <row r="12">
          <cell r="B12" t="str">
            <v>205/005/4/01/1001</v>
          </cell>
          <cell r="O12">
            <v>1000000</v>
          </cell>
          <cell r="P12">
            <v>0</v>
          </cell>
          <cell r="Q12">
            <v>0</v>
          </cell>
        </row>
        <row r="13">
          <cell r="B13" t="str">
            <v>205/005/4/01/1154</v>
          </cell>
          <cell r="O13">
            <v>0</v>
          </cell>
          <cell r="P13">
            <v>50000</v>
          </cell>
          <cell r="Q13">
            <v>0</v>
          </cell>
        </row>
        <row r="14">
          <cell r="B14" t="str">
            <v>255/005/4/35/1001</v>
          </cell>
          <cell r="O14">
            <v>22418000</v>
          </cell>
          <cell r="P14">
            <v>0</v>
          </cell>
          <cell r="Q14">
            <v>-7418000</v>
          </cell>
        </row>
        <row r="15">
          <cell r="B15" t="str">
            <v>255/005/4/35/1002</v>
          </cell>
          <cell r="O15">
            <v>7241014</v>
          </cell>
          <cell r="P15">
            <v>0</v>
          </cell>
          <cell r="Q15">
            <v>0</v>
          </cell>
        </row>
        <row r="16">
          <cell r="B16" t="str">
            <v>255/005/4/35/1003</v>
          </cell>
          <cell r="O16">
            <v>1412820</v>
          </cell>
          <cell r="P16">
            <v>0</v>
          </cell>
          <cell r="Q16">
            <v>-1412820</v>
          </cell>
        </row>
        <row r="17">
          <cell r="B17" t="str">
            <v>255/005/4/35/1004</v>
          </cell>
          <cell r="O17">
            <v>5604500</v>
          </cell>
          <cell r="P17">
            <v>0</v>
          </cell>
          <cell r="Q17">
            <v>-5604500</v>
          </cell>
        </row>
        <row r="18">
          <cell r="B18" t="str">
            <v>255/005/4/35/1005</v>
          </cell>
          <cell r="O18">
            <v>2668500</v>
          </cell>
          <cell r="P18">
            <v>0</v>
          </cell>
          <cell r="Q18">
            <v>-2000000</v>
          </cell>
        </row>
        <row r="19">
          <cell r="B19" t="str">
            <v>255/005/4/36/1001</v>
          </cell>
          <cell r="O19">
            <v>11209000</v>
          </cell>
          <cell r="P19">
            <v>0</v>
          </cell>
          <cell r="Q19">
            <v>-11209000</v>
          </cell>
        </row>
        <row r="20">
          <cell r="B20" t="str">
            <v>255/005/4/36/1002</v>
          </cell>
          <cell r="O20">
            <v>19055300</v>
          </cell>
          <cell r="P20">
            <v>0</v>
          </cell>
          <cell r="Q20">
            <v>0</v>
          </cell>
        </row>
        <row r="21">
          <cell r="B21" t="str">
            <v>255/005/4/36/1003</v>
          </cell>
          <cell r="O21">
            <v>5940770</v>
          </cell>
          <cell r="P21">
            <v>8000000</v>
          </cell>
          <cell r="Q21">
            <v>0</v>
          </cell>
        </row>
        <row r="22">
          <cell r="B22" t="str">
            <v>255/005/4/36/1004</v>
          </cell>
          <cell r="O22">
            <v>1748604</v>
          </cell>
          <cell r="P22">
            <v>0</v>
          </cell>
          <cell r="Q22">
            <v>-1498604</v>
          </cell>
        </row>
        <row r="23">
          <cell r="B23" t="str">
            <v>255/005/4/36/1005</v>
          </cell>
          <cell r="O23">
            <v>1793440</v>
          </cell>
          <cell r="P23">
            <v>0</v>
          </cell>
          <cell r="Q23">
            <v>-1543440</v>
          </cell>
        </row>
        <row r="24">
          <cell r="B24" t="str">
            <v>255/005/4/36/1006</v>
          </cell>
          <cell r="O24">
            <v>2241800</v>
          </cell>
          <cell r="P24">
            <v>0</v>
          </cell>
          <cell r="Q24">
            <v>-1791800</v>
          </cell>
        </row>
        <row r="25">
          <cell r="B25" t="str">
            <v>255/005/4/36/1007</v>
          </cell>
          <cell r="O25">
            <v>2353890</v>
          </cell>
          <cell r="P25">
            <v>0</v>
          </cell>
          <cell r="Q25">
            <v>-2153890</v>
          </cell>
        </row>
        <row r="26">
          <cell r="B26" t="str">
            <v>255/005/4/36/1008</v>
          </cell>
          <cell r="O26">
            <v>2241800</v>
          </cell>
          <cell r="P26">
            <v>0</v>
          </cell>
          <cell r="Q26">
            <v>-1641800</v>
          </cell>
        </row>
        <row r="27">
          <cell r="B27" t="str">
            <v>255/005/4/36/1009</v>
          </cell>
          <cell r="O27">
            <v>560450</v>
          </cell>
          <cell r="P27">
            <v>0</v>
          </cell>
          <cell r="Q27">
            <v>-510450</v>
          </cell>
        </row>
        <row r="28">
          <cell r="B28" t="str">
            <v>255/005/4/36/1013</v>
          </cell>
          <cell r="O28">
            <v>2398726</v>
          </cell>
          <cell r="P28">
            <v>0</v>
          </cell>
          <cell r="Q28">
            <v>-1898726</v>
          </cell>
        </row>
        <row r="29">
          <cell r="B29" t="str">
            <v>255/005/4/36/1014</v>
          </cell>
          <cell r="O29">
            <v>2241800</v>
          </cell>
          <cell r="P29">
            <v>0</v>
          </cell>
          <cell r="Q29">
            <v>-1741800</v>
          </cell>
        </row>
        <row r="30">
          <cell r="B30" t="str">
            <v>255/005/4/36/1015</v>
          </cell>
          <cell r="O30">
            <v>2241800</v>
          </cell>
          <cell r="P30">
            <v>0</v>
          </cell>
          <cell r="Q30">
            <v>-2241800</v>
          </cell>
        </row>
        <row r="31">
          <cell r="B31" t="str">
            <v>255/005/4/36/1017</v>
          </cell>
          <cell r="O31">
            <v>1681350</v>
          </cell>
          <cell r="P31">
            <v>0</v>
          </cell>
          <cell r="Q31">
            <v>-1381350</v>
          </cell>
        </row>
        <row r="32">
          <cell r="B32" t="str">
            <v>255/005/4/36/1018</v>
          </cell>
          <cell r="O32">
            <v>1972784</v>
          </cell>
          <cell r="P32">
            <v>0</v>
          </cell>
          <cell r="Q32">
            <v>-1772784</v>
          </cell>
        </row>
        <row r="33">
          <cell r="B33" t="str">
            <v>255/005/4/36/1019</v>
          </cell>
          <cell r="O33">
            <v>762212</v>
          </cell>
          <cell r="P33">
            <v>0</v>
          </cell>
          <cell r="Q33">
            <v>-662121</v>
          </cell>
        </row>
        <row r="34">
          <cell r="B34" t="str">
            <v>255/005/4/36/1020</v>
          </cell>
          <cell r="O34">
            <v>2040038</v>
          </cell>
          <cell r="P34">
            <v>0</v>
          </cell>
          <cell r="Q34">
            <v>-1840038</v>
          </cell>
        </row>
        <row r="35">
          <cell r="B35" t="str">
            <v>255/005/4/36/1021</v>
          </cell>
          <cell r="O35">
            <v>1726186</v>
          </cell>
          <cell r="P35">
            <v>0</v>
          </cell>
          <cell r="Q35">
            <v>-1426186</v>
          </cell>
        </row>
        <row r="36">
          <cell r="B36" t="str">
            <v>255/005/4/36/1022</v>
          </cell>
          <cell r="O36">
            <v>1681350</v>
          </cell>
          <cell r="P36">
            <v>0</v>
          </cell>
          <cell r="Q36">
            <v>-1281350</v>
          </cell>
        </row>
        <row r="37">
          <cell r="B37" t="str">
            <v>255/005/4/36/1023</v>
          </cell>
          <cell r="O37">
            <v>1681350</v>
          </cell>
          <cell r="P37">
            <v>0</v>
          </cell>
          <cell r="Q37">
            <v>-1281350</v>
          </cell>
        </row>
        <row r="38">
          <cell r="B38" t="str">
            <v>255/005/4/36/1025</v>
          </cell>
          <cell r="O38">
            <v>2241800</v>
          </cell>
          <cell r="P38">
            <v>0</v>
          </cell>
          <cell r="Q38">
            <v>-1641800</v>
          </cell>
        </row>
        <row r="39">
          <cell r="B39" t="str">
            <v>255/005/4/36/1132</v>
          </cell>
          <cell r="O39">
            <v>0</v>
          </cell>
          <cell r="P39">
            <v>1360000</v>
          </cell>
          <cell r="Q39">
            <v>0</v>
          </cell>
        </row>
        <row r="40">
          <cell r="B40" t="str">
            <v>255/005/4/36/1133</v>
          </cell>
          <cell r="O40">
            <v>0</v>
          </cell>
          <cell r="P40">
            <v>2500000</v>
          </cell>
          <cell r="Q40">
            <v>0</v>
          </cell>
        </row>
        <row r="41">
          <cell r="B41" t="str">
            <v>255/005/4/75/1100</v>
          </cell>
          <cell r="O41">
            <v>0</v>
          </cell>
          <cell r="P41">
            <v>1360000</v>
          </cell>
          <cell r="Q41">
            <v>-1360000</v>
          </cell>
        </row>
        <row r="42">
          <cell r="B42" t="str">
            <v>255/005/5/05/1202</v>
          </cell>
          <cell r="O42">
            <v>0</v>
          </cell>
          <cell r="P42">
            <v>48000</v>
          </cell>
          <cell r="Q42">
            <v>-41000</v>
          </cell>
        </row>
        <row r="43">
          <cell r="B43" t="str">
            <v>255/005/6/75/1100</v>
          </cell>
          <cell r="O43">
            <v>0</v>
          </cell>
          <cell r="P43">
            <v>336462</v>
          </cell>
          <cell r="Q43">
            <v>0</v>
          </cell>
        </row>
        <row r="44">
          <cell r="B44" t="str">
            <v>255/005/6/75/1101</v>
          </cell>
          <cell r="O44">
            <v>0</v>
          </cell>
          <cell r="P44">
            <v>33903</v>
          </cell>
          <cell r="Q44">
            <v>0</v>
          </cell>
        </row>
        <row r="45">
          <cell r="B45" t="str">
            <v>255/005/6/75/1102</v>
          </cell>
          <cell r="O45">
            <v>0</v>
          </cell>
          <cell r="P45">
            <v>274097</v>
          </cell>
          <cell r="Q45">
            <v>-274097</v>
          </cell>
        </row>
        <row r="46">
          <cell r="B46" t="str">
            <v>315/005/5/05/1218</v>
          </cell>
          <cell r="O46">
            <v>0</v>
          </cell>
          <cell r="P46">
            <v>9000</v>
          </cell>
          <cell r="Q46">
            <v>0</v>
          </cell>
        </row>
        <row r="47">
          <cell r="B47" t="str">
            <v>320/005/5/05/1200</v>
          </cell>
          <cell r="O47">
            <v>0</v>
          </cell>
          <cell r="P47">
            <v>10041000</v>
          </cell>
          <cell r="Q47">
            <v>-6668824</v>
          </cell>
        </row>
        <row r="48">
          <cell r="B48" t="str">
            <v>320/010/6/75/1103</v>
          </cell>
          <cell r="O48">
            <v>0</v>
          </cell>
          <cell r="P48">
            <v>10643</v>
          </cell>
          <cell r="Q48">
            <v>0</v>
          </cell>
        </row>
        <row r="49">
          <cell r="B49" t="str">
            <v>330/015/4/01/1157</v>
          </cell>
          <cell r="O49">
            <v>0</v>
          </cell>
          <cell r="P49">
            <v>2856000</v>
          </cell>
          <cell r="Q49">
            <v>0</v>
          </cell>
        </row>
        <row r="50">
          <cell r="B50" t="str">
            <v>330/015/4/01/1158</v>
          </cell>
          <cell r="O50">
            <v>0</v>
          </cell>
          <cell r="P50">
            <v>1680000</v>
          </cell>
          <cell r="Q50">
            <v>-1680000</v>
          </cell>
        </row>
        <row r="51">
          <cell r="B51" t="str">
            <v>330/015/4/01/1159</v>
          </cell>
          <cell r="O51">
            <v>0</v>
          </cell>
          <cell r="P51">
            <v>1100000</v>
          </cell>
          <cell r="Q51">
            <v>-1100000</v>
          </cell>
        </row>
        <row r="52">
          <cell r="B52" t="str">
            <v>330/020/4/01/1160</v>
          </cell>
          <cell r="O52">
            <v>0</v>
          </cell>
          <cell r="P52">
            <v>1000000</v>
          </cell>
          <cell r="Q52">
            <v>-1000000</v>
          </cell>
        </row>
        <row r="53">
          <cell r="B53" t="str">
            <v>330/020/6/01/1001</v>
          </cell>
          <cell r="O53">
            <v>1998597</v>
          </cell>
          <cell r="P53">
            <v>0</v>
          </cell>
          <cell r="Q53">
            <v>-1298597</v>
          </cell>
        </row>
        <row r="54">
          <cell r="B54" t="str">
            <v>330/020/6/01/1002</v>
          </cell>
          <cell r="O54">
            <v>3498597</v>
          </cell>
          <cell r="P54">
            <v>0</v>
          </cell>
          <cell r="Q54">
            <v>-3498597</v>
          </cell>
        </row>
        <row r="55">
          <cell r="B55" t="str">
            <v>330/025/4/01/1162</v>
          </cell>
          <cell r="O55">
            <v>0</v>
          </cell>
          <cell r="P55">
            <v>1000000</v>
          </cell>
          <cell r="Q55">
            <v>-1000000</v>
          </cell>
        </row>
        <row r="56">
          <cell r="B56" t="str">
            <v>405/010/5/05/1225</v>
          </cell>
          <cell r="O56">
            <v>0</v>
          </cell>
          <cell r="P56">
            <v>8600</v>
          </cell>
          <cell r="Q56">
            <v>0</v>
          </cell>
        </row>
        <row r="57">
          <cell r="B57" t="str">
            <v>415/015/4/01/1002</v>
          </cell>
          <cell r="O57">
            <v>5000000</v>
          </cell>
          <cell r="P57">
            <v>0</v>
          </cell>
          <cell r="Q57">
            <v>0</v>
          </cell>
        </row>
        <row r="58">
          <cell r="B58" t="str">
            <v>415/025/4/01/1003</v>
          </cell>
          <cell r="O58">
            <v>2000000</v>
          </cell>
          <cell r="P58">
            <v>0</v>
          </cell>
          <cell r="Q58">
            <v>0</v>
          </cell>
        </row>
        <row r="59">
          <cell r="B59" t="str">
            <v>415/025/6/01/1003</v>
          </cell>
          <cell r="O59">
            <v>107885</v>
          </cell>
          <cell r="P59">
            <v>94390</v>
          </cell>
          <cell r="Q59">
            <v>0</v>
          </cell>
        </row>
        <row r="60">
          <cell r="B60" t="str">
            <v>415/025/6/01/1004</v>
          </cell>
          <cell r="O60">
            <v>598941</v>
          </cell>
          <cell r="P60">
            <v>0</v>
          </cell>
          <cell r="Q60">
            <v>-338911</v>
          </cell>
        </row>
        <row r="61">
          <cell r="B61" t="str">
            <v>415/025/6/01/1005</v>
          </cell>
          <cell r="O61">
            <v>166469</v>
          </cell>
          <cell r="P61">
            <v>8762</v>
          </cell>
          <cell r="Q61">
            <v>0</v>
          </cell>
        </row>
        <row r="62">
          <cell r="B62" t="str">
            <v>505/005/5/05/1241</v>
          </cell>
          <cell r="O62">
            <v>0</v>
          </cell>
          <cell r="P62">
            <v>9500</v>
          </cell>
          <cell r="Q62">
            <v>0</v>
          </cell>
        </row>
        <row r="63">
          <cell r="B63" t="str">
            <v>505/005/6/01/1006</v>
          </cell>
          <cell r="O63">
            <v>300000</v>
          </cell>
          <cell r="P63">
            <v>0</v>
          </cell>
          <cell r="Q63">
            <v>-174341</v>
          </cell>
        </row>
        <row r="64">
          <cell r="B64" t="str">
            <v>510/005/6/01/1012</v>
          </cell>
          <cell r="O64">
            <v>757856</v>
          </cell>
          <cell r="P64">
            <v>150732</v>
          </cell>
          <cell r="Q64">
            <v>0</v>
          </cell>
        </row>
        <row r="65">
          <cell r="B65" t="str">
            <v>515/010/4/36/1031</v>
          </cell>
          <cell r="O65">
            <v>8000000</v>
          </cell>
          <cell r="P65">
            <v>0</v>
          </cell>
          <cell r="Q65">
            <v>-4000000</v>
          </cell>
        </row>
        <row r="66">
          <cell r="B66" t="str">
            <v>515/010/4/36/1032</v>
          </cell>
          <cell r="O66">
            <v>50000000</v>
          </cell>
          <cell r="P66">
            <v>29000000</v>
          </cell>
          <cell r="Q66">
            <v>-40000000</v>
          </cell>
        </row>
        <row r="67">
          <cell r="B67" t="str">
            <v>515/010/4/36/1037</v>
          </cell>
          <cell r="O67">
            <v>50000000</v>
          </cell>
          <cell r="P67">
            <v>0</v>
          </cell>
          <cell r="Q67">
            <v>-28000000</v>
          </cell>
        </row>
        <row r="68">
          <cell r="B68" t="str">
            <v>515/010/4/36/1040</v>
          </cell>
          <cell r="O68">
            <v>36000000</v>
          </cell>
          <cell r="P68">
            <v>0</v>
          </cell>
          <cell r="Q68">
            <v>0</v>
          </cell>
        </row>
        <row r="69">
          <cell r="B69" t="str">
            <v>515/010/4/36/1100</v>
          </cell>
          <cell r="O69">
            <v>0</v>
          </cell>
          <cell r="P69">
            <v>2000000</v>
          </cell>
          <cell r="Q69">
            <v>0</v>
          </cell>
        </row>
        <row r="70">
          <cell r="B70" t="str">
            <v>515/010/4/36/1101</v>
          </cell>
          <cell r="O70">
            <v>0</v>
          </cell>
          <cell r="P70">
            <v>2000000</v>
          </cell>
          <cell r="Q70">
            <v>0</v>
          </cell>
        </row>
        <row r="71">
          <cell r="B71" t="str">
            <v>515/010/4/36/1102</v>
          </cell>
          <cell r="O71">
            <v>0</v>
          </cell>
          <cell r="P71">
            <v>4800000</v>
          </cell>
          <cell r="Q71">
            <v>-2000000</v>
          </cell>
        </row>
        <row r="72">
          <cell r="B72" t="str">
            <v>515/010/4/36/1103</v>
          </cell>
          <cell r="O72">
            <v>0</v>
          </cell>
          <cell r="P72">
            <v>3000000</v>
          </cell>
          <cell r="Q72">
            <v>-3000000</v>
          </cell>
        </row>
        <row r="73">
          <cell r="B73" t="str">
            <v>515/010/5/05/1221</v>
          </cell>
          <cell r="O73">
            <v>0</v>
          </cell>
          <cell r="P73">
            <v>155000</v>
          </cell>
          <cell r="Q73">
            <v>0</v>
          </cell>
        </row>
        <row r="74">
          <cell r="B74" t="str">
            <v>515/010/6/61/1100</v>
          </cell>
          <cell r="O74">
            <v>0</v>
          </cell>
          <cell r="P74">
            <v>8508421</v>
          </cell>
          <cell r="Q74">
            <v>0</v>
          </cell>
        </row>
        <row r="75">
          <cell r="B75" t="str">
            <v>515/010/6/61/1101</v>
          </cell>
          <cell r="O75">
            <v>0</v>
          </cell>
          <cell r="P75">
            <v>201328</v>
          </cell>
          <cell r="Q75">
            <v>0</v>
          </cell>
        </row>
        <row r="76">
          <cell r="B76" t="str">
            <v>515/010/6/61/1104</v>
          </cell>
          <cell r="O76">
            <v>0</v>
          </cell>
          <cell r="P76">
            <v>100000</v>
          </cell>
          <cell r="Q76">
            <v>-100000</v>
          </cell>
        </row>
        <row r="77">
          <cell r="B77" t="str">
            <v>515/010/6/61/1108</v>
          </cell>
          <cell r="O77">
            <v>0</v>
          </cell>
          <cell r="P77">
            <v>5300000</v>
          </cell>
          <cell r="Q77">
            <v>-5300000</v>
          </cell>
        </row>
        <row r="78">
          <cell r="B78" t="str">
            <v>515/010/6/61/1109</v>
          </cell>
          <cell r="O78">
            <v>0</v>
          </cell>
          <cell r="P78">
            <v>15000000</v>
          </cell>
          <cell r="Q78">
            <v>0</v>
          </cell>
        </row>
        <row r="79">
          <cell r="B79" t="str">
            <v>515/021/4/01/1004</v>
          </cell>
          <cell r="O79">
            <v>2095378</v>
          </cell>
          <cell r="P79">
            <v>0</v>
          </cell>
          <cell r="Q79">
            <v>0</v>
          </cell>
        </row>
        <row r="80">
          <cell r="B80" t="str">
            <v>515/021/6/01/1011</v>
          </cell>
          <cell r="O80">
            <v>110220</v>
          </cell>
          <cell r="P80">
            <v>415030</v>
          </cell>
          <cell r="Q80">
            <v>0</v>
          </cell>
        </row>
        <row r="81">
          <cell r="B81" t="str">
            <v>515/023/5/05/1243</v>
          </cell>
          <cell r="O81">
            <v>0</v>
          </cell>
          <cell r="P81">
            <v>93000</v>
          </cell>
          <cell r="Q81">
            <v>0</v>
          </cell>
        </row>
        <row r="82">
          <cell r="B82" t="str">
            <v>515/026/4/36/1033</v>
          </cell>
          <cell r="O82">
            <v>15000000</v>
          </cell>
          <cell r="P82">
            <v>0</v>
          </cell>
          <cell r="Q82">
            <v>0</v>
          </cell>
        </row>
        <row r="83">
          <cell r="B83" t="str">
            <v>515/027/4/36/1034</v>
          </cell>
          <cell r="O83">
            <v>25000000</v>
          </cell>
          <cell r="P83">
            <v>0</v>
          </cell>
          <cell r="Q83">
            <v>-1500000</v>
          </cell>
        </row>
        <row r="84">
          <cell r="B84" t="str">
            <v>515/027/4/36/1105</v>
          </cell>
          <cell r="O84">
            <v>0</v>
          </cell>
          <cell r="P84">
            <v>5000000</v>
          </cell>
          <cell r="Q84">
            <v>-5000000</v>
          </cell>
        </row>
        <row r="85">
          <cell r="B85" t="str">
            <v>515/027/4/36/1108</v>
          </cell>
          <cell r="O85">
            <v>0</v>
          </cell>
          <cell r="P85">
            <v>2500000</v>
          </cell>
          <cell r="Q85">
            <v>-2500000</v>
          </cell>
        </row>
        <row r="86">
          <cell r="B86" t="str">
            <v>515/028/4/36/1035</v>
          </cell>
          <cell r="O86">
            <v>15000000</v>
          </cell>
          <cell r="P86">
            <v>0</v>
          </cell>
          <cell r="Q86">
            <v>0</v>
          </cell>
        </row>
        <row r="87">
          <cell r="B87" t="str">
            <v>515/028/4/36/1104</v>
          </cell>
          <cell r="O87">
            <v>0</v>
          </cell>
          <cell r="P87">
            <v>2500000</v>
          </cell>
          <cell r="Q87">
            <v>-2500000</v>
          </cell>
        </row>
        <row r="88">
          <cell r="B88" t="str">
            <v>515/028/4/36/1106</v>
          </cell>
          <cell r="O88">
            <v>0</v>
          </cell>
          <cell r="P88">
            <v>4000000</v>
          </cell>
          <cell r="Q88">
            <v>-4000000</v>
          </cell>
        </row>
        <row r="89">
          <cell r="B89" t="str">
            <v>515/028/4/36/1107</v>
          </cell>
          <cell r="O89">
            <v>0</v>
          </cell>
          <cell r="P89">
            <v>1000000</v>
          </cell>
          <cell r="Q89">
            <v>-1000000</v>
          </cell>
        </row>
        <row r="90">
          <cell r="B90" t="str">
            <v>515/031/4/36/1036</v>
          </cell>
          <cell r="O90">
            <v>5000000</v>
          </cell>
          <cell r="P90">
            <v>0</v>
          </cell>
          <cell r="Q90">
            <v>0</v>
          </cell>
        </row>
        <row r="91">
          <cell r="B91" t="str">
            <v>515/032/5/05/1237</v>
          </cell>
          <cell r="O91">
            <v>0</v>
          </cell>
          <cell r="P91">
            <v>37000</v>
          </cell>
          <cell r="Q91">
            <v>0</v>
          </cell>
        </row>
        <row r="92">
          <cell r="B92" t="str">
            <v>515/035/6/83/1104</v>
          </cell>
          <cell r="O92">
            <v>0</v>
          </cell>
          <cell r="P92">
            <v>67358</v>
          </cell>
          <cell r="Q92">
            <v>0</v>
          </cell>
        </row>
        <row r="93">
          <cell r="B93" t="str">
            <v>520/005/4/36/1136</v>
          </cell>
          <cell r="O93">
            <v>0</v>
          </cell>
          <cell r="P93">
            <v>2000000</v>
          </cell>
          <cell r="Q93">
            <v>0</v>
          </cell>
        </row>
        <row r="94">
          <cell r="B94" t="str">
            <v>520/005/5/05/1208</v>
          </cell>
          <cell r="O94">
            <v>0</v>
          </cell>
          <cell r="P94">
            <v>232000</v>
          </cell>
          <cell r="Q94">
            <v>0</v>
          </cell>
        </row>
        <row r="95">
          <cell r="B95" t="str">
            <v>520/005/5/05/1220</v>
          </cell>
          <cell r="O95">
            <v>0</v>
          </cell>
          <cell r="P95">
            <v>500000</v>
          </cell>
          <cell r="Q95">
            <v>0</v>
          </cell>
        </row>
        <row r="96">
          <cell r="B96" t="str">
            <v>520/005/6/61/1120</v>
          </cell>
          <cell r="O96">
            <v>0</v>
          </cell>
          <cell r="P96">
            <v>5300000</v>
          </cell>
          <cell r="Q96">
            <v>0</v>
          </cell>
        </row>
        <row r="97">
          <cell r="B97" t="str">
            <v>520/015/4/36/1038</v>
          </cell>
          <cell r="O97">
            <v>5000000</v>
          </cell>
          <cell r="P97">
            <v>0</v>
          </cell>
          <cell r="Q97">
            <v>0</v>
          </cell>
        </row>
        <row r="98">
          <cell r="B98" t="str">
            <v>520/021/4/36/1041</v>
          </cell>
          <cell r="O98">
            <v>1000000</v>
          </cell>
          <cell r="P98">
            <v>0</v>
          </cell>
          <cell r="Q98">
            <v>0</v>
          </cell>
        </row>
        <row r="99">
          <cell r="B99" t="str">
            <v>520/021/4/36/1139</v>
          </cell>
          <cell r="O99">
            <v>0</v>
          </cell>
          <cell r="P99">
            <v>2000000</v>
          </cell>
          <cell r="Q99">
            <v>0</v>
          </cell>
        </row>
        <row r="100">
          <cell r="B100" t="str">
            <v>520/025/4/36/1042</v>
          </cell>
          <cell r="O100">
            <v>7000000</v>
          </cell>
          <cell r="P100">
            <v>0</v>
          </cell>
          <cell r="Q100">
            <v>0</v>
          </cell>
        </row>
        <row r="101">
          <cell r="B101" t="str">
            <v>520/025/4/36/1043</v>
          </cell>
          <cell r="O101">
            <v>8000000</v>
          </cell>
          <cell r="P101">
            <v>0</v>
          </cell>
          <cell r="Q101">
            <v>0</v>
          </cell>
        </row>
        <row r="102">
          <cell r="B102" t="str">
            <v>520/025/4/36/1137</v>
          </cell>
          <cell r="O102">
            <v>0</v>
          </cell>
          <cell r="P102">
            <v>2500000</v>
          </cell>
          <cell r="Q102">
            <v>0</v>
          </cell>
        </row>
        <row r="103">
          <cell r="B103" t="str">
            <v>520/025/4/36/1140</v>
          </cell>
          <cell r="O103">
            <v>0</v>
          </cell>
          <cell r="P103">
            <v>1000000</v>
          </cell>
          <cell r="Q103">
            <v>0</v>
          </cell>
        </row>
        <row r="104">
          <cell r="B104" t="str">
            <v>520/025/6/61/1102</v>
          </cell>
          <cell r="O104">
            <v>0</v>
          </cell>
          <cell r="P104">
            <v>961009</v>
          </cell>
          <cell r="Q104">
            <v>0</v>
          </cell>
        </row>
        <row r="105">
          <cell r="B105" t="str">
            <v>520/025/6/61/1103</v>
          </cell>
          <cell r="O105">
            <v>0</v>
          </cell>
          <cell r="P105">
            <v>47927</v>
          </cell>
          <cell r="Q105">
            <v>0</v>
          </cell>
        </row>
        <row r="106">
          <cell r="B106" t="str">
            <v>520/025/6/61/1119</v>
          </cell>
          <cell r="O106">
            <v>0</v>
          </cell>
          <cell r="P106">
            <v>100000</v>
          </cell>
          <cell r="Q106">
            <v>0</v>
          </cell>
        </row>
        <row r="107">
          <cell r="B107" t="str">
            <v>520/026/4/36/1138</v>
          </cell>
          <cell r="O107">
            <v>0</v>
          </cell>
          <cell r="P107">
            <v>4000000</v>
          </cell>
          <cell r="Q107">
            <v>-1000000</v>
          </cell>
        </row>
        <row r="108">
          <cell r="B108" t="str">
            <v>520/026/5/05/1231</v>
          </cell>
          <cell r="O108">
            <v>0</v>
          </cell>
          <cell r="P108">
            <v>9000</v>
          </cell>
          <cell r="Q108">
            <v>0</v>
          </cell>
        </row>
        <row r="109">
          <cell r="B109" t="str">
            <v>520/026/5/05/1238</v>
          </cell>
          <cell r="O109">
            <v>0</v>
          </cell>
          <cell r="P109">
            <v>560000</v>
          </cell>
          <cell r="Q109">
            <v>0</v>
          </cell>
        </row>
        <row r="110">
          <cell r="B110" t="str">
            <v>520/030/4/36/1141</v>
          </cell>
          <cell r="O110">
            <v>0</v>
          </cell>
          <cell r="P110">
            <v>1500000</v>
          </cell>
          <cell r="Q110">
            <v>0</v>
          </cell>
        </row>
        <row r="111">
          <cell r="B111" t="str">
            <v>525/020/4/36/1028</v>
          </cell>
          <cell r="O111">
            <v>15000000</v>
          </cell>
          <cell r="P111">
            <v>0</v>
          </cell>
          <cell r="Q111">
            <v>0</v>
          </cell>
        </row>
        <row r="112">
          <cell r="B112" t="str">
            <v>525/020/4/36/1029</v>
          </cell>
          <cell r="O112">
            <v>5000000</v>
          </cell>
          <cell r="P112">
            <v>0</v>
          </cell>
          <cell r="Q112">
            <v>0</v>
          </cell>
        </row>
        <row r="113">
          <cell r="B113" t="str">
            <v>525/020/4/36/1114</v>
          </cell>
          <cell r="O113">
            <v>0</v>
          </cell>
          <cell r="P113">
            <v>2000000</v>
          </cell>
          <cell r="Q113">
            <v>-1000000</v>
          </cell>
        </row>
        <row r="114">
          <cell r="B114" t="str">
            <v>525/020/4/36/1115</v>
          </cell>
          <cell r="O114">
            <v>0</v>
          </cell>
          <cell r="P114">
            <v>3000000</v>
          </cell>
          <cell r="Q114">
            <v>-1750000</v>
          </cell>
        </row>
        <row r="115">
          <cell r="B115" t="str">
            <v>525/020/4/36/1116</v>
          </cell>
          <cell r="O115">
            <v>0</v>
          </cell>
          <cell r="P115">
            <v>1000000</v>
          </cell>
          <cell r="Q115">
            <v>0</v>
          </cell>
        </row>
        <row r="116">
          <cell r="B116" t="str">
            <v>525/020/4/36/1117</v>
          </cell>
          <cell r="O116">
            <v>0</v>
          </cell>
          <cell r="P116">
            <v>1000000</v>
          </cell>
          <cell r="Q116">
            <v>0</v>
          </cell>
        </row>
        <row r="117">
          <cell r="B117" t="str">
            <v>525/020/4/36/1118</v>
          </cell>
          <cell r="O117">
            <v>0</v>
          </cell>
          <cell r="P117">
            <v>2000000</v>
          </cell>
          <cell r="Q117">
            <v>-750000</v>
          </cell>
        </row>
        <row r="118">
          <cell r="B118" t="str">
            <v>525/020/4/36/1119</v>
          </cell>
          <cell r="O118">
            <v>0</v>
          </cell>
          <cell r="P118">
            <v>1000000</v>
          </cell>
          <cell r="Q118">
            <v>0</v>
          </cell>
        </row>
        <row r="119">
          <cell r="B119" t="str">
            <v>525/020/4/36/1120</v>
          </cell>
          <cell r="O119">
            <v>0</v>
          </cell>
          <cell r="P119">
            <v>600000</v>
          </cell>
          <cell r="Q119">
            <v>0</v>
          </cell>
        </row>
        <row r="120">
          <cell r="B120" t="str">
            <v>525/020/4/36/1121</v>
          </cell>
          <cell r="O120">
            <v>0</v>
          </cell>
          <cell r="P120">
            <v>600000</v>
          </cell>
          <cell r="Q120">
            <v>0</v>
          </cell>
        </row>
        <row r="121">
          <cell r="B121" t="str">
            <v>525/020/4/36/1122</v>
          </cell>
          <cell r="O121">
            <v>0</v>
          </cell>
          <cell r="P121">
            <v>600000</v>
          </cell>
          <cell r="Q121">
            <v>0</v>
          </cell>
        </row>
        <row r="122">
          <cell r="B122" t="str">
            <v>525/020/4/36/1123</v>
          </cell>
          <cell r="O122">
            <v>0</v>
          </cell>
          <cell r="P122">
            <v>600000</v>
          </cell>
          <cell r="Q122">
            <v>0</v>
          </cell>
        </row>
        <row r="123">
          <cell r="B123" t="str">
            <v>525/020/4/36/1124</v>
          </cell>
          <cell r="O123">
            <v>0</v>
          </cell>
          <cell r="P123">
            <v>600000</v>
          </cell>
          <cell r="Q123">
            <v>-600000</v>
          </cell>
        </row>
        <row r="124">
          <cell r="B124" t="str">
            <v>525/020/4/36/1125</v>
          </cell>
          <cell r="O124">
            <v>0</v>
          </cell>
          <cell r="P124">
            <v>600000</v>
          </cell>
          <cell r="Q124">
            <v>-600000</v>
          </cell>
        </row>
        <row r="125">
          <cell r="B125" t="str">
            <v>525/020/4/36/1126</v>
          </cell>
          <cell r="O125">
            <v>0</v>
          </cell>
          <cell r="P125">
            <v>600000</v>
          </cell>
          <cell r="Q125">
            <v>-600000</v>
          </cell>
        </row>
        <row r="126">
          <cell r="B126" t="str">
            <v>525/020/4/36/1127</v>
          </cell>
          <cell r="O126">
            <v>0</v>
          </cell>
          <cell r="P126">
            <v>600000</v>
          </cell>
          <cell r="Q126">
            <v>-600000</v>
          </cell>
        </row>
        <row r="127">
          <cell r="B127" t="str">
            <v>525/020/4/36/1128</v>
          </cell>
          <cell r="O127">
            <v>0</v>
          </cell>
          <cell r="P127">
            <v>600000</v>
          </cell>
          <cell r="Q127">
            <v>-600000</v>
          </cell>
        </row>
        <row r="128">
          <cell r="B128" t="str">
            <v>525/020/4/36/1129</v>
          </cell>
          <cell r="O128">
            <v>0</v>
          </cell>
          <cell r="P128">
            <v>2500000</v>
          </cell>
          <cell r="Q128">
            <v>-2500000</v>
          </cell>
        </row>
        <row r="129">
          <cell r="B129" t="str">
            <v>525/020/4/36/1130</v>
          </cell>
          <cell r="O129">
            <v>0</v>
          </cell>
          <cell r="P129">
            <v>1500000</v>
          </cell>
          <cell r="Q129">
            <v>-1500000</v>
          </cell>
        </row>
        <row r="130">
          <cell r="B130" t="str">
            <v>525/020/4/36/1131</v>
          </cell>
          <cell r="O130">
            <v>0</v>
          </cell>
          <cell r="P130">
            <v>600000</v>
          </cell>
          <cell r="Q130">
            <v>-493211</v>
          </cell>
        </row>
        <row r="131">
          <cell r="B131" t="str">
            <v>525/025/4/36/1027</v>
          </cell>
          <cell r="O131">
            <v>42375700</v>
          </cell>
          <cell r="P131">
            <v>0</v>
          </cell>
          <cell r="Q131">
            <v>0</v>
          </cell>
        </row>
        <row r="132">
          <cell r="B132" t="str">
            <v>525/025/4/36/1030</v>
          </cell>
          <cell r="O132">
            <v>5000000</v>
          </cell>
          <cell r="P132">
            <v>0</v>
          </cell>
          <cell r="Q132">
            <v>0</v>
          </cell>
        </row>
        <row r="133">
          <cell r="B133" t="str">
            <v>525/025/4/36/1109</v>
          </cell>
          <cell r="O133">
            <v>0</v>
          </cell>
          <cell r="P133">
            <v>1100000</v>
          </cell>
          <cell r="Q133">
            <v>0</v>
          </cell>
        </row>
        <row r="134">
          <cell r="B134" t="str">
            <v>525/025/4/36/1110</v>
          </cell>
          <cell r="O134">
            <v>0</v>
          </cell>
          <cell r="P134">
            <v>1000000</v>
          </cell>
          <cell r="Q134">
            <v>0</v>
          </cell>
        </row>
        <row r="135">
          <cell r="B135" t="str">
            <v>525/025/4/36/1111</v>
          </cell>
          <cell r="O135">
            <v>0</v>
          </cell>
          <cell r="P135">
            <v>1000000</v>
          </cell>
          <cell r="Q135">
            <v>0</v>
          </cell>
        </row>
        <row r="136">
          <cell r="B136" t="str">
            <v>525/025/4/36/1112</v>
          </cell>
          <cell r="O136">
            <v>0</v>
          </cell>
          <cell r="P136">
            <v>1000000</v>
          </cell>
          <cell r="Q136">
            <v>0</v>
          </cell>
        </row>
        <row r="137">
          <cell r="B137" t="str">
            <v>525/025/4/36/1113</v>
          </cell>
          <cell r="O137">
            <v>0</v>
          </cell>
          <cell r="P137">
            <v>1100000</v>
          </cell>
          <cell r="Q137">
            <v>0</v>
          </cell>
        </row>
        <row r="138">
          <cell r="B138" t="str">
            <v>525/025/5/05/1240</v>
          </cell>
          <cell r="O138">
            <v>0</v>
          </cell>
          <cell r="P138">
            <v>450000</v>
          </cell>
          <cell r="Q138">
            <v>0</v>
          </cell>
        </row>
        <row r="139">
          <cell r="B139" t="str">
            <v>525/025/6/01/1010</v>
          </cell>
          <cell r="O139">
            <v>1992904</v>
          </cell>
          <cell r="P139">
            <v>0</v>
          </cell>
          <cell r="Q139">
            <v>-19908</v>
          </cell>
        </row>
        <row r="140">
          <cell r="B140" t="str">
            <v>525/025/6/61/1105</v>
          </cell>
          <cell r="O140">
            <v>0</v>
          </cell>
          <cell r="P140">
            <v>856328</v>
          </cell>
          <cell r="Q140">
            <v>0</v>
          </cell>
        </row>
        <row r="141">
          <cell r="B141" t="str">
            <v>525/025/6/61/1110</v>
          </cell>
          <cell r="O141">
            <v>0</v>
          </cell>
          <cell r="P141">
            <v>600000</v>
          </cell>
          <cell r="Q141">
            <v>0</v>
          </cell>
        </row>
        <row r="142">
          <cell r="B142" t="str">
            <v>525/025/6/61/1111</v>
          </cell>
          <cell r="O142">
            <v>0</v>
          </cell>
          <cell r="P142">
            <v>600000</v>
          </cell>
          <cell r="Q142">
            <v>0</v>
          </cell>
        </row>
        <row r="143">
          <cell r="B143" t="str">
            <v>525/025/6/61/1112</v>
          </cell>
          <cell r="O143">
            <v>0</v>
          </cell>
          <cell r="P143">
            <v>600000</v>
          </cell>
          <cell r="Q143">
            <v>0</v>
          </cell>
        </row>
        <row r="144">
          <cell r="B144" t="str">
            <v>525/025/6/61/1113</v>
          </cell>
          <cell r="O144">
            <v>0</v>
          </cell>
          <cell r="P144">
            <v>600000</v>
          </cell>
          <cell r="Q144">
            <v>0</v>
          </cell>
        </row>
        <row r="145">
          <cell r="B145" t="str">
            <v>525/025/6/61/1114</v>
          </cell>
          <cell r="O145">
            <v>0</v>
          </cell>
          <cell r="P145">
            <v>600000</v>
          </cell>
          <cell r="Q145">
            <v>0</v>
          </cell>
        </row>
        <row r="146">
          <cell r="B146" t="str">
            <v>525/025/6/61/1115</v>
          </cell>
          <cell r="O146">
            <v>0</v>
          </cell>
          <cell r="P146">
            <v>1000000</v>
          </cell>
          <cell r="Q146">
            <v>0</v>
          </cell>
        </row>
        <row r="147">
          <cell r="B147" t="str">
            <v>525/025/6/61/1116</v>
          </cell>
          <cell r="O147">
            <v>0</v>
          </cell>
          <cell r="P147">
            <v>1000000</v>
          </cell>
          <cell r="Q147">
            <v>0</v>
          </cell>
        </row>
        <row r="148">
          <cell r="B148" t="str">
            <v>525/025/6/61/1117</v>
          </cell>
          <cell r="O148">
            <v>0</v>
          </cell>
          <cell r="P148">
            <v>493211</v>
          </cell>
          <cell r="Q148">
            <v>0</v>
          </cell>
        </row>
        <row r="149">
          <cell r="B149" t="str">
            <v>525/025/6/82/1100</v>
          </cell>
          <cell r="O149">
            <v>0</v>
          </cell>
          <cell r="P149">
            <v>5577424</v>
          </cell>
          <cell r="Q149">
            <v>0</v>
          </cell>
        </row>
        <row r="150">
          <cell r="B150" t="str">
            <v>525/025/6/82/1101</v>
          </cell>
          <cell r="O150">
            <v>0</v>
          </cell>
          <cell r="P150">
            <v>10000000</v>
          </cell>
          <cell r="Q150">
            <v>0</v>
          </cell>
        </row>
        <row r="151">
          <cell r="B151" t="str">
            <v>530/010/5/05/1206</v>
          </cell>
          <cell r="O151">
            <v>0</v>
          </cell>
          <cell r="P151">
            <v>24000</v>
          </cell>
          <cell r="Q151">
            <v>0</v>
          </cell>
        </row>
        <row r="152">
          <cell r="B152" t="str">
            <v>530/020/4/01/1005</v>
          </cell>
          <cell r="O152">
            <v>7500000</v>
          </cell>
          <cell r="P152">
            <v>0</v>
          </cell>
          <cell r="Q152">
            <v>0</v>
          </cell>
        </row>
        <row r="153">
          <cell r="B153" t="str">
            <v>530/020/6/01/1101</v>
          </cell>
          <cell r="O153">
            <v>0</v>
          </cell>
          <cell r="P153">
            <v>5998399</v>
          </cell>
          <cell r="Q153">
            <v>0</v>
          </cell>
        </row>
        <row r="154">
          <cell r="B154" t="str">
            <v>530/020/6/01/1102</v>
          </cell>
          <cell r="O154">
            <v>0</v>
          </cell>
          <cell r="P154">
            <v>3000000</v>
          </cell>
          <cell r="Q154">
            <v>0</v>
          </cell>
        </row>
        <row r="155">
          <cell r="B155" t="str">
            <v>535/005/5/05/1207</v>
          </cell>
          <cell r="O155">
            <v>0</v>
          </cell>
          <cell r="P155">
            <v>24000</v>
          </cell>
          <cell r="Q155">
            <v>0</v>
          </cell>
        </row>
        <row r="156">
          <cell r="B156" t="str">
            <v>535/005/6/01/1007</v>
          </cell>
          <cell r="O156">
            <v>2800000</v>
          </cell>
          <cell r="P156">
            <v>0</v>
          </cell>
          <cell r="Q156">
            <v>-2800000</v>
          </cell>
        </row>
        <row r="157">
          <cell r="B157" t="str">
            <v>535/010/5/05/1227</v>
          </cell>
          <cell r="O157">
            <v>0</v>
          </cell>
          <cell r="P157">
            <v>6400</v>
          </cell>
          <cell r="Q157">
            <v>0</v>
          </cell>
        </row>
        <row r="158">
          <cell r="B158" t="str">
            <v>535/010/5/05/1228</v>
          </cell>
          <cell r="O158">
            <v>0</v>
          </cell>
          <cell r="P158">
            <v>283600</v>
          </cell>
          <cell r="Q158">
            <v>0</v>
          </cell>
        </row>
        <row r="159">
          <cell r="B159" t="str">
            <v>535/010/5/05/1229</v>
          </cell>
          <cell r="O159">
            <v>0</v>
          </cell>
          <cell r="P159">
            <v>53800</v>
          </cell>
          <cell r="Q159">
            <v>0</v>
          </cell>
        </row>
        <row r="160">
          <cell r="B160" t="str">
            <v>535/010/5/05/1230</v>
          </cell>
          <cell r="O160">
            <v>0</v>
          </cell>
          <cell r="P160">
            <v>46500</v>
          </cell>
          <cell r="Q160">
            <v>0</v>
          </cell>
        </row>
        <row r="161">
          <cell r="B161" t="str">
            <v>535/025/4/01/1150</v>
          </cell>
          <cell r="O161">
            <v>0</v>
          </cell>
          <cell r="P161">
            <v>900000</v>
          </cell>
          <cell r="Q161">
            <v>0</v>
          </cell>
        </row>
        <row r="162">
          <cell r="B162" t="str">
            <v>535/025/4/01/1151</v>
          </cell>
          <cell r="O162">
            <v>0</v>
          </cell>
          <cell r="P162">
            <v>1800000</v>
          </cell>
          <cell r="Q162">
            <v>-1500000</v>
          </cell>
        </row>
        <row r="163">
          <cell r="B163" t="str">
            <v>535/025/4/01/1152</v>
          </cell>
          <cell r="O163">
            <v>0</v>
          </cell>
          <cell r="P163">
            <v>2500000</v>
          </cell>
          <cell r="Q163">
            <v>-500000</v>
          </cell>
        </row>
        <row r="164">
          <cell r="B164" t="str">
            <v>535/025/4/01/1153</v>
          </cell>
          <cell r="O164">
            <v>0</v>
          </cell>
          <cell r="P164">
            <v>17600000</v>
          </cell>
          <cell r="Q164">
            <v>-9700000</v>
          </cell>
        </row>
        <row r="165">
          <cell r="B165" t="str">
            <v>535/025/4/25/1001</v>
          </cell>
          <cell r="O165">
            <v>4000000</v>
          </cell>
          <cell r="P165">
            <v>0</v>
          </cell>
          <cell r="Q165">
            <v>0</v>
          </cell>
        </row>
        <row r="166">
          <cell r="B166" t="str">
            <v>535/025/4/56/1001</v>
          </cell>
          <cell r="O166">
            <v>21000000</v>
          </cell>
          <cell r="P166">
            <v>0</v>
          </cell>
          <cell r="Q166">
            <v>0</v>
          </cell>
        </row>
        <row r="167">
          <cell r="B167" t="str">
            <v>535/025/6/01/1008</v>
          </cell>
          <cell r="O167">
            <v>145000</v>
          </cell>
          <cell r="P167">
            <v>20923</v>
          </cell>
          <cell r="Q167">
            <v>0</v>
          </cell>
        </row>
        <row r="168">
          <cell r="B168" t="str">
            <v>535/025/6/01/1009</v>
          </cell>
          <cell r="O168">
            <v>3500000</v>
          </cell>
          <cell r="P168">
            <v>0</v>
          </cell>
          <cell r="Q168">
            <v>-3448826</v>
          </cell>
        </row>
        <row r="169">
          <cell r="B169" t="str">
            <v>615/075/5/05/1214</v>
          </cell>
          <cell r="O169">
            <v>0</v>
          </cell>
          <cell r="P169">
            <v>155000</v>
          </cell>
          <cell r="Q169">
            <v>0</v>
          </cell>
        </row>
        <row r="170">
          <cell r="B170" t="str">
            <v>615/080/4/01/1163</v>
          </cell>
          <cell r="O170">
            <v>0</v>
          </cell>
          <cell r="P170">
            <v>600000</v>
          </cell>
          <cell r="Q170">
            <v>0</v>
          </cell>
        </row>
        <row r="171">
          <cell r="B171" t="str">
            <v>615/080/6/54/1100</v>
          </cell>
          <cell r="O171">
            <v>0</v>
          </cell>
          <cell r="P171">
            <v>8282606</v>
          </cell>
          <cell r="Q171">
            <v>-4141303</v>
          </cell>
        </row>
        <row r="172">
          <cell r="B172" t="str">
            <v>615/080/6/54/1101</v>
          </cell>
          <cell r="O172">
            <v>0</v>
          </cell>
          <cell r="P172">
            <v>487102</v>
          </cell>
          <cell r="Q172">
            <v>-243551</v>
          </cell>
        </row>
        <row r="173">
          <cell r="B173" t="str">
            <v>620/005/4/01/1155</v>
          </cell>
          <cell r="O173">
            <v>0</v>
          </cell>
          <cell r="P173">
            <v>200000</v>
          </cell>
          <cell r="Q173">
            <v>0</v>
          </cell>
        </row>
        <row r="174">
          <cell r="B174" t="str">
            <v>620/005/4/36/1045</v>
          </cell>
          <cell r="O174">
            <v>5000000</v>
          </cell>
          <cell r="P174">
            <v>0</v>
          </cell>
          <cell r="Q174">
            <v>-1800000</v>
          </cell>
        </row>
        <row r="175">
          <cell r="B175" t="str">
            <v>620/005/4/36/1046</v>
          </cell>
          <cell r="O175">
            <v>10000000</v>
          </cell>
          <cell r="P175">
            <v>0</v>
          </cell>
          <cell r="Q175">
            <v>0</v>
          </cell>
        </row>
        <row r="176">
          <cell r="B176" t="str">
            <v>620/005/4/68/1003</v>
          </cell>
          <cell r="O176">
            <v>180000000</v>
          </cell>
          <cell r="P176">
            <v>0</v>
          </cell>
          <cell r="Q176">
            <v>-80000000</v>
          </cell>
        </row>
        <row r="177">
          <cell r="B177" t="str">
            <v>620/005/6/01/1018</v>
          </cell>
          <cell r="O177">
            <v>494491</v>
          </cell>
          <cell r="P177">
            <v>0</v>
          </cell>
          <cell r="Q177">
            <v>-163891</v>
          </cell>
        </row>
        <row r="178">
          <cell r="B178" t="str">
            <v>620/005/6/01/1019</v>
          </cell>
          <cell r="O178">
            <v>1100000</v>
          </cell>
          <cell r="P178">
            <v>714607</v>
          </cell>
          <cell r="Q178">
            <v>0</v>
          </cell>
        </row>
        <row r="179">
          <cell r="B179" t="str">
            <v>620/005/6/01/1020</v>
          </cell>
          <cell r="O179">
            <v>600000</v>
          </cell>
          <cell r="P179">
            <v>0</v>
          </cell>
          <cell r="Q179">
            <v>-256092</v>
          </cell>
        </row>
        <row r="180">
          <cell r="B180" t="str">
            <v>620/005/6/01/1021</v>
          </cell>
          <cell r="O180">
            <v>600000</v>
          </cell>
          <cell r="P180">
            <v>0</v>
          </cell>
          <cell r="Q180">
            <v>-13554</v>
          </cell>
        </row>
        <row r="181">
          <cell r="B181" t="str">
            <v>620/005/6/01/1022</v>
          </cell>
          <cell r="O181">
            <v>1900000</v>
          </cell>
          <cell r="P181">
            <v>202612</v>
          </cell>
          <cell r="Q181">
            <v>0</v>
          </cell>
        </row>
        <row r="182">
          <cell r="B182" t="str">
            <v>620/005/6/81/1001</v>
          </cell>
          <cell r="O182">
            <v>710630</v>
          </cell>
          <cell r="P182">
            <v>0</v>
          </cell>
          <cell r="Q182">
            <v>-476843</v>
          </cell>
        </row>
        <row r="183">
          <cell r="B183" t="str">
            <v>635/005/4/01/1156</v>
          </cell>
          <cell r="O183">
            <v>0</v>
          </cell>
          <cell r="P183">
            <v>1000000</v>
          </cell>
          <cell r="Q183">
            <v>-1000000</v>
          </cell>
        </row>
        <row r="184">
          <cell r="B184" t="str">
            <v>635/005/4/36/1044</v>
          </cell>
          <cell r="O184">
            <v>3000000</v>
          </cell>
          <cell r="P184">
            <v>0</v>
          </cell>
          <cell r="Q184">
            <v>0</v>
          </cell>
        </row>
        <row r="185">
          <cell r="B185" t="str">
            <v>635/005/4/36/1047</v>
          </cell>
          <cell r="O185">
            <v>5000000</v>
          </cell>
          <cell r="P185">
            <v>1000000</v>
          </cell>
          <cell r="Q185">
            <v>0</v>
          </cell>
        </row>
        <row r="186">
          <cell r="B186" t="str">
            <v>635/005/5/05/1201</v>
          </cell>
          <cell r="O186">
            <v>0</v>
          </cell>
          <cell r="P186">
            <v>9500</v>
          </cell>
          <cell r="Q186">
            <v>0</v>
          </cell>
        </row>
        <row r="187">
          <cell r="B187" t="str">
            <v>635/005/6/01/1013</v>
          </cell>
          <cell r="O187">
            <v>1000000</v>
          </cell>
          <cell r="P187">
            <v>797478</v>
          </cell>
          <cell r="Q187">
            <v>0</v>
          </cell>
        </row>
        <row r="188">
          <cell r="B188" t="str">
            <v>635/005/6/01/1014</v>
          </cell>
          <cell r="O188">
            <v>3500000</v>
          </cell>
          <cell r="P188">
            <v>130503</v>
          </cell>
          <cell r="Q188">
            <v>0</v>
          </cell>
        </row>
        <row r="189">
          <cell r="B189" t="str">
            <v>635/005/6/01/1015</v>
          </cell>
          <cell r="O189">
            <v>2992741</v>
          </cell>
          <cell r="P189">
            <v>0</v>
          </cell>
          <cell r="Q189">
            <v>-199740</v>
          </cell>
        </row>
        <row r="190">
          <cell r="B190" t="str">
            <v>635/005/6/01/1016</v>
          </cell>
          <cell r="O190">
            <v>1449188</v>
          </cell>
          <cell r="P190">
            <v>0</v>
          </cell>
          <cell r="Q190">
            <v>-1202733</v>
          </cell>
        </row>
        <row r="191">
          <cell r="B191" t="str">
            <v>635/005/6/15/1100</v>
          </cell>
          <cell r="O191">
            <v>0</v>
          </cell>
          <cell r="P191">
            <v>5239</v>
          </cell>
          <cell r="Q191">
            <v>0</v>
          </cell>
        </row>
        <row r="192">
          <cell r="B192" t="str">
            <v>635/005/6/79/1100</v>
          </cell>
          <cell r="O192">
            <v>0</v>
          </cell>
          <cell r="P192">
            <v>375269</v>
          </cell>
          <cell r="Q192">
            <v>0</v>
          </cell>
        </row>
        <row r="193">
          <cell r="B193" t="str">
            <v>635/010/4/01/1006</v>
          </cell>
          <cell r="O193">
            <v>2000000</v>
          </cell>
          <cell r="P193">
            <v>0</v>
          </cell>
          <cell r="Q193">
            <v>0</v>
          </cell>
        </row>
        <row r="194">
          <cell r="B194" t="str">
            <v>635/010/6/01/1017</v>
          </cell>
          <cell r="O194">
            <v>1320000</v>
          </cell>
          <cell r="P194">
            <v>0</v>
          </cell>
          <cell r="Q194">
            <v>-360105</v>
          </cell>
        </row>
        <row r="195">
          <cell r="B195" t="str">
            <v>710/020/5/05/1217</v>
          </cell>
          <cell r="O195">
            <v>0</v>
          </cell>
          <cell r="P195">
            <v>9500</v>
          </cell>
          <cell r="Q195">
            <v>0</v>
          </cell>
        </row>
        <row r="196">
          <cell r="B196" t="str">
            <v>710/020/5/05/1222</v>
          </cell>
          <cell r="O196">
            <v>0</v>
          </cell>
          <cell r="P196">
            <v>9500</v>
          </cell>
          <cell r="Q196">
            <v>0</v>
          </cell>
        </row>
        <row r="197">
          <cell r="B197" t="str">
            <v>710/020/5/05/1233</v>
          </cell>
          <cell r="O197">
            <v>0</v>
          </cell>
          <cell r="P197">
            <v>9500</v>
          </cell>
          <cell r="Q197">
            <v>0</v>
          </cell>
        </row>
        <row r="198">
          <cell r="B198" t="str">
            <v>710/020/6/01/1032</v>
          </cell>
          <cell r="O198">
            <v>235495</v>
          </cell>
          <cell r="P198">
            <v>0</v>
          </cell>
          <cell r="Q198">
            <v>0</v>
          </cell>
        </row>
        <row r="199">
          <cell r="B199" t="str">
            <v>710/020/6/01/1033</v>
          </cell>
          <cell r="O199">
            <v>598124</v>
          </cell>
          <cell r="P199">
            <v>100000</v>
          </cell>
          <cell r="Q199">
            <v>0</v>
          </cell>
        </row>
        <row r="200">
          <cell r="B200" t="str">
            <v>710/020/6/36/1001</v>
          </cell>
          <cell r="O200">
            <v>3000000</v>
          </cell>
          <cell r="P200">
            <v>0</v>
          </cell>
          <cell r="Q200">
            <v>-900000</v>
          </cell>
        </row>
        <row r="201">
          <cell r="B201" t="str">
            <v>710/040/6/01/1031</v>
          </cell>
          <cell r="O201">
            <v>412163</v>
          </cell>
          <cell r="P201">
            <v>0</v>
          </cell>
          <cell r="Q201">
            <v>-311895</v>
          </cell>
        </row>
        <row r="202">
          <cell r="B202" t="str">
            <v>725/010/4/36/1053</v>
          </cell>
          <cell r="O202">
            <v>6227453</v>
          </cell>
          <cell r="P202">
            <v>0</v>
          </cell>
          <cell r="Q202">
            <v>0</v>
          </cell>
        </row>
        <row r="203">
          <cell r="B203" t="str">
            <v>725/010/6/01/1035</v>
          </cell>
          <cell r="O203">
            <v>11502141</v>
          </cell>
          <cell r="P203">
            <v>4456705</v>
          </cell>
          <cell r="Q203">
            <v>0</v>
          </cell>
        </row>
        <row r="204">
          <cell r="B204" t="str">
            <v>725/010/6/01/1036</v>
          </cell>
          <cell r="O204">
            <v>2874803</v>
          </cell>
          <cell r="P204">
            <v>0</v>
          </cell>
          <cell r="Q204">
            <v>-503399</v>
          </cell>
        </row>
        <row r="205">
          <cell r="B205" t="str">
            <v>725/010/6/82/1102</v>
          </cell>
          <cell r="O205">
            <v>0</v>
          </cell>
          <cell r="P205">
            <v>2000000</v>
          </cell>
          <cell r="Q205">
            <v>0</v>
          </cell>
        </row>
        <row r="206">
          <cell r="B206" t="str">
            <v>725/010/6/83/1105</v>
          </cell>
          <cell r="O206">
            <v>0</v>
          </cell>
          <cell r="P206">
            <v>171183</v>
          </cell>
          <cell r="Q206">
            <v>-171183</v>
          </cell>
        </row>
        <row r="207">
          <cell r="B207" t="str">
            <v>725/015/5/05/1212</v>
          </cell>
          <cell r="O207">
            <v>0</v>
          </cell>
          <cell r="P207">
            <v>265000</v>
          </cell>
          <cell r="Q207">
            <v>0</v>
          </cell>
        </row>
        <row r="208">
          <cell r="B208" t="str">
            <v>725/015/6/01/1034</v>
          </cell>
          <cell r="O208">
            <v>180000</v>
          </cell>
          <cell r="P208">
            <v>415</v>
          </cell>
          <cell r="Q208">
            <v>-161813</v>
          </cell>
        </row>
        <row r="209">
          <cell r="B209" t="str">
            <v>725/020/4/01/1021</v>
          </cell>
          <cell r="O209">
            <v>450000</v>
          </cell>
          <cell r="P209">
            <v>0</v>
          </cell>
          <cell r="Q209">
            <v>0</v>
          </cell>
        </row>
        <row r="210">
          <cell r="B210" t="str">
            <v>725/020/5/05/1210</v>
          </cell>
          <cell r="O210">
            <v>0</v>
          </cell>
          <cell r="P210">
            <v>220000</v>
          </cell>
          <cell r="Q210">
            <v>0</v>
          </cell>
        </row>
        <row r="211">
          <cell r="B211" t="str">
            <v>725/020/5/05/1213</v>
          </cell>
          <cell r="O211">
            <v>0</v>
          </cell>
          <cell r="P211">
            <v>265000</v>
          </cell>
          <cell r="Q211">
            <v>0</v>
          </cell>
        </row>
        <row r="212">
          <cell r="B212" t="str">
            <v>725/035/4/01/1022</v>
          </cell>
          <cell r="O212">
            <v>800000</v>
          </cell>
          <cell r="P212">
            <v>0</v>
          </cell>
          <cell r="Q212">
            <v>0</v>
          </cell>
        </row>
        <row r="213">
          <cell r="B213" t="str">
            <v>725/055/6/89/1001</v>
          </cell>
          <cell r="O213">
            <v>43940</v>
          </cell>
          <cell r="P213">
            <v>0</v>
          </cell>
          <cell r="Q213">
            <v>-7150</v>
          </cell>
        </row>
        <row r="214">
          <cell r="B214" t="str">
            <v>725/055/6/89/1002</v>
          </cell>
          <cell r="O214">
            <v>84779</v>
          </cell>
          <cell r="P214">
            <v>0</v>
          </cell>
          <cell r="Q214">
            <v>0</v>
          </cell>
        </row>
        <row r="215">
          <cell r="B215" t="str">
            <v>725/055/6/89/1100</v>
          </cell>
          <cell r="O215">
            <v>0</v>
          </cell>
          <cell r="P215">
            <v>41025</v>
          </cell>
          <cell r="Q215">
            <v>0</v>
          </cell>
        </row>
        <row r="216">
          <cell r="B216" t="str">
            <v>750/005/4/01/1011</v>
          </cell>
          <cell r="O216">
            <v>10000000</v>
          </cell>
          <cell r="P216">
            <v>0</v>
          </cell>
          <cell r="Q216">
            <v>0</v>
          </cell>
        </row>
        <row r="217">
          <cell r="B217" t="str">
            <v>750/005/4/01/1012</v>
          </cell>
          <cell r="O217">
            <v>4000000</v>
          </cell>
          <cell r="P217">
            <v>0</v>
          </cell>
          <cell r="Q217">
            <v>0</v>
          </cell>
        </row>
        <row r="218">
          <cell r="B218" t="str">
            <v>750/005/4/01/1161</v>
          </cell>
          <cell r="O218">
            <v>0</v>
          </cell>
          <cell r="P218">
            <v>1000000</v>
          </cell>
          <cell r="Q218">
            <v>-1000000</v>
          </cell>
        </row>
        <row r="219">
          <cell r="B219" t="str">
            <v>750/005/6/01/1023</v>
          </cell>
          <cell r="O219">
            <v>58000</v>
          </cell>
          <cell r="P219">
            <v>0</v>
          </cell>
          <cell r="Q219">
            <v>-58000</v>
          </cell>
        </row>
        <row r="220">
          <cell r="B220" t="str">
            <v>755/010/4/36/1048</v>
          </cell>
          <cell r="O220">
            <v>1016303</v>
          </cell>
          <cell r="P220">
            <v>0</v>
          </cell>
          <cell r="Q220">
            <v>0</v>
          </cell>
        </row>
        <row r="221">
          <cell r="B221" t="str">
            <v>755/010/5/05/1203</v>
          </cell>
          <cell r="O221">
            <v>0</v>
          </cell>
          <cell r="P221">
            <v>9600</v>
          </cell>
          <cell r="Q221">
            <v>0</v>
          </cell>
        </row>
        <row r="222">
          <cell r="B222" t="str">
            <v>755/010/5/05/1205</v>
          </cell>
          <cell r="O222">
            <v>0</v>
          </cell>
          <cell r="P222">
            <v>30000</v>
          </cell>
          <cell r="Q222">
            <v>0</v>
          </cell>
        </row>
        <row r="223">
          <cell r="B223" t="str">
            <v>755/010/5/05/1215</v>
          </cell>
          <cell r="O223">
            <v>0</v>
          </cell>
          <cell r="P223">
            <v>87000</v>
          </cell>
          <cell r="Q223">
            <v>0</v>
          </cell>
        </row>
        <row r="224">
          <cell r="B224" t="str">
            <v>755/010/5/05/1216</v>
          </cell>
          <cell r="O224">
            <v>0</v>
          </cell>
          <cell r="P224">
            <v>78000</v>
          </cell>
          <cell r="Q224">
            <v>0</v>
          </cell>
        </row>
        <row r="225">
          <cell r="B225" t="str">
            <v>755/010/5/05/1234</v>
          </cell>
          <cell r="O225">
            <v>0</v>
          </cell>
          <cell r="P225">
            <v>15000</v>
          </cell>
          <cell r="Q225">
            <v>0</v>
          </cell>
        </row>
        <row r="226">
          <cell r="B226" t="str">
            <v>755/010/5/05/1236</v>
          </cell>
          <cell r="O226">
            <v>0</v>
          </cell>
          <cell r="P226">
            <v>35000</v>
          </cell>
          <cell r="Q226">
            <v>0</v>
          </cell>
        </row>
        <row r="227">
          <cell r="B227" t="str">
            <v>755/025/4/01/1013</v>
          </cell>
          <cell r="O227">
            <v>385000</v>
          </cell>
          <cell r="P227">
            <v>0</v>
          </cell>
          <cell r="Q227">
            <v>-86776</v>
          </cell>
        </row>
        <row r="228">
          <cell r="B228" t="str">
            <v>755/025/4/36/1049</v>
          </cell>
          <cell r="O228">
            <v>3000000</v>
          </cell>
          <cell r="P228">
            <v>0</v>
          </cell>
          <cell r="Q228">
            <v>0</v>
          </cell>
        </row>
        <row r="229">
          <cell r="B229" t="str">
            <v>755/025/5/05/1239</v>
          </cell>
          <cell r="O229">
            <v>0</v>
          </cell>
          <cell r="P229">
            <v>298224</v>
          </cell>
          <cell r="Q229">
            <v>0</v>
          </cell>
        </row>
        <row r="230">
          <cell r="B230" t="str">
            <v>755/025/6/01/1024</v>
          </cell>
          <cell r="O230">
            <v>160000</v>
          </cell>
          <cell r="P230">
            <v>154956</v>
          </cell>
          <cell r="Q230">
            <v>0</v>
          </cell>
        </row>
        <row r="231">
          <cell r="B231" t="str">
            <v>755/035/6/63/1100</v>
          </cell>
          <cell r="O231">
            <v>0</v>
          </cell>
          <cell r="P231">
            <v>173830</v>
          </cell>
          <cell r="Q231">
            <v>0</v>
          </cell>
        </row>
        <row r="232">
          <cell r="B232" t="str">
            <v>755/035/6/63/1101</v>
          </cell>
          <cell r="O232">
            <v>0</v>
          </cell>
          <cell r="P232">
            <v>160317</v>
          </cell>
          <cell r="Q232">
            <v>0</v>
          </cell>
        </row>
        <row r="233">
          <cell r="B233" t="str">
            <v>760/005/6/78/1100</v>
          </cell>
          <cell r="O233">
            <v>0</v>
          </cell>
          <cell r="P233">
            <v>1000000</v>
          </cell>
          <cell r="Q233">
            <v>-500000</v>
          </cell>
        </row>
        <row r="234">
          <cell r="B234" t="str">
            <v>760/010/5/05/1204</v>
          </cell>
          <cell r="O234">
            <v>0</v>
          </cell>
          <cell r="P234">
            <v>8500</v>
          </cell>
          <cell r="Q234">
            <v>0</v>
          </cell>
        </row>
        <row r="235">
          <cell r="B235" t="str">
            <v>760/025/4/01/1014</v>
          </cell>
          <cell r="O235">
            <v>2792507</v>
          </cell>
          <cell r="P235">
            <v>0</v>
          </cell>
          <cell r="Q235">
            <v>0</v>
          </cell>
        </row>
        <row r="236">
          <cell r="B236" t="str">
            <v>760/025/4/01/1015</v>
          </cell>
          <cell r="O236">
            <v>363795</v>
          </cell>
          <cell r="P236">
            <v>0</v>
          </cell>
          <cell r="Q236">
            <v>0</v>
          </cell>
        </row>
        <row r="237">
          <cell r="B237" t="str">
            <v>760/025/4/36/1050</v>
          </cell>
          <cell r="O237">
            <v>2000000</v>
          </cell>
          <cell r="P237">
            <v>0</v>
          </cell>
          <cell r="Q237">
            <v>0</v>
          </cell>
        </row>
        <row r="238">
          <cell r="B238" t="str">
            <v>760/025/5/05/1211</v>
          </cell>
          <cell r="O238">
            <v>0</v>
          </cell>
          <cell r="P238">
            <v>10000</v>
          </cell>
          <cell r="Q238">
            <v>0</v>
          </cell>
        </row>
        <row r="239">
          <cell r="B239" t="str">
            <v>760/025/5/05/1232</v>
          </cell>
          <cell r="O239">
            <v>0</v>
          </cell>
          <cell r="P239">
            <v>285000</v>
          </cell>
          <cell r="Q239">
            <v>0</v>
          </cell>
        </row>
        <row r="240">
          <cell r="B240" t="str">
            <v>760/025/6/61/1106</v>
          </cell>
          <cell r="O240">
            <v>0</v>
          </cell>
          <cell r="P240">
            <v>625764</v>
          </cell>
          <cell r="Q240">
            <v>0</v>
          </cell>
        </row>
        <row r="241">
          <cell r="B241" t="str">
            <v>765/010/4/36/1052</v>
          </cell>
          <cell r="O241">
            <v>2000000</v>
          </cell>
          <cell r="P241">
            <v>0</v>
          </cell>
          <cell r="Q241">
            <v>0</v>
          </cell>
        </row>
        <row r="242">
          <cell r="B242" t="str">
            <v>765/010/5/05/1209</v>
          </cell>
          <cell r="O242">
            <v>0</v>
          </cell>
          <cell r="P242">
            <v>17100</v>
          </cell>
          <cell r="Q242">
            <v>0</v>
          </cell>
        </row>
        <row r="243">
          <cell r="B243" t="str">
            <v>765/010/5/05/1242</v>
          </cell>
          <cell r="O243">
            <v>0</v>
          </cell>
          <cell r="P243">
            <v>36000</v>
          </cell>
          <cell r="Q243">
            <v>0</v>
          </cell>
        </row>
        <row r="244">
          <cell r="B244" t="str">
            <v>765/010/6/01/1025</v>
          </cell>
          <cell r="O244">
            <v>2350877</v>
          </cell>
          <cell r="P244">
            <v>149123</v>
          </cell>
          <cell r="Q244">
            <v>0</v>
          </cell>
        </row>
        <row r="245">
          <cell r="B245" t="str">
            <v>765/010/6/01/1026</v>
          </cell>
          <cell r="O245">
            <v>275821</v>
          </cell>
          <cell r="P245">
            <v>0</v>
          </cell>
          <cell r="Q245">
            <v>-203783</v>
          </cell>
        </row>
        <row r="246">
          <cell r="B246" t="str">
            <v>765/010/6/61/1107</v>
          </cell>
          <cell r="O246">
            <v>0</v>
          </cell>
          <cell r="P246">
            <v>406901</v>
          </cell>
          <cell r="Q246">
            <v>0</v>
          </cell>
        </row>
        <row r="247">
          <cell r="B247" t="str">
            <v>765/015/4/01/1016</v>
          </cell>
          <cell r="O247">
            <v>137822</v>
          </cell>
          <cell r="P247">
            <v>0</v>
          </cell>
          <cell r="Q247">
            <v>-125102</v>
          </cell>
        </row>
        <row r="248">
          <cell r="B248" t="str">
            <v>765/025/6/01/1027</v>
          </cell>
          <cell r="O248">
            <v>920501</v>
          </cell>
          <cell r="P248">
            <v>0</v>
          </cell>
          <cell r="Q248">
            <v>-197247</v>
          </cell>
        </row>
        <row r="249">
          <cell r="B249" t="str">
            <v>765/025/6/01/1028</v>
          </cell>
          <cell r="O249">
            <v>606481</v>
          </cell>
          <cell r="P249">
            <v>0</v>
          </cell>
          <cell r="Q249">
            <v>0</v>
          </cell>
        </row>
        <row r="250">
          <cell r="B250" t="str">
            <v>765/030/5/05/1219</v>
          </cell>
          <cell r="O250">
            <v>0</v>
          </cell>
          <cell r="P250">
            <v>350000</v>
          </cell>
          <cell r="Q250">
            <v>0</v>
          </cell>
        </row>
        <row r="251">
          <cell r="B251" t="str">
            <v>765/030/6/01/1029</v>
          </cell>
          <cell r="O251">
            <v>348765</v>
          </cell>
          <cell r="P251">
            <v>0</v>
          </cell>
          <cell r="Q251">
            <v>-348765</v>
          </cell>
        </row>
        <row r="252">
          <cell r="B252" t="str">
            <v>765/035/4/01/1017</v>
          </cell>
          <cell r="O252">
            <v>500000</v>
          </cell>
          <cell r="P252">
            <v>0</v>
          </cell>
          <cell r="Q252">
            <v>0</v>
          </cell>
        </row>
        <row r="253">
          <cell r="B253" t="str">
            <v>770/005/4/01/1018</v>
          </cell>
          <cell r="O253">
            <v>1300000</v>
          </cell>
          <cell r="P253">
            <v>0</v>
          </cell>
          <cell r="Q253">
            <v>0</v>
          </cell>
        </row>
        <row r="254">
          <cell r="B254" t="str">
            <v>770/005/5/05/1226</v>
          </cell>
          <cell r="O254">
            <v>0</v>
          </cell>
          <cell r="P254">
            <v>160000</v>
          </cell>
          <cell r="Q254">
            <v>0</v>
          </cell>
        </row>
        <row r="255">
          <cell r="B255" t="str">
            <v>770/005/5/05/1235</v>
          </cell>
          <cell r="O255">
            <v>0</v>
          </cell>
          <cell r="P255">
            <v>1700000</v>
          </cell>
          <cell r="Q255">
            <v>0</v>
          </cell>
        </row>
        <row r="256">
          <cell r="B256" t="str">
            <v>770/010/4/01/1007</v>
          </cell>
          <cell r="O256">
            <v>10500000</v>
          </cell>
          <cell r="P256">
            <v>0</v>
          </cell>
          <cell r="Q256">
            <v>0</v>
          </cell>
        </row>
        <row r="257">
          <cell r="B257" t="str">
            <v>770/010/4/01/1008</v>
          </cell>
          <cell r="O257">
            <v>4500000</v>
          </cell>
          <cell r="P257">
            <v>0</v>
          </cell>
          <cell r="Q257">
            <v>0</v>
          </cell>
        </row>
        <row r="258">
          <cell r="B258" t="str">
            <v>770/010/4/01/1009</v>
          </cell>
          <cell r="O258">
            <v>460000</v>
          </cell>
          <cell r="P258">
            <v>0</v>
          </cell>
          <cell r="Q258">
            <v>0</v>
          </cell>
        </row>
        <row r="259">
          <cell r="B259" t="str">
            <v>770/010/4/01/1010</v>
          </cell>
          <cell r="O259">
            <v>800000</v>
          </cell>
          <cell r="P259">
            <v>0</v>
          </cell>
          <cell r="Q259">
            <v>0</v>
          </cell>
        </row>
        <row r="260">
          <cell r="B260" t="str">
            <v>770/015/4/01/1019</v>
          </cell>
          <cell r="O260">
            <v>1000000</v>
          </cell>
          <cell r="P260">
            <v>0</v>
          </cell>
          <cell r="Q260">
            <v>0</v>
          </cell>
        </row>
        <row r="261">
          <cell r="B261" t="str">
            <v>770/030/4/01/1020</v>
          </cell>
          <cell r="O261">
            <v>1000000</v>
          </cell>
          <cell r="P261">
            <v>0</v>
          </cell>
          <cell r="Q261">
            <v>0</v>
          </cell>
        </row>
        <row r="262">
          <cell r="B262" t="str">
            <v>770/030/4/36/1051</v>
          </cell>
          <cell r="O262">
            <v>8800000</v>
          </cell>
          <cell r="P262">
            <v>0</v>
          </cell>
          <cell r="Q262">
            <v>-6000000</v>
          </cell>
        </row>
        <row r="263">
          <cell r="B263" t="str">
            <v>770/030/4/36/1134</v>
          </cell>
          <cell r="O263">
            <v>0</v>
          </cell>
          <cell r="P263">
            <v>2800000</v>
          </cell>
          <cell r="Q263">
            <v>-2800000</v>
          </cell>
        </row>
        <row r="264">
          <cell r="B264" t="str">
            <v>770/030/4/36/1135</v>
          </cell>
          <cell r="O264">
            <v>0</v>
          </cell>
          <cell r="P264">
            <v>500000</v>
          </cell>
          <cell r="Q264">
            <v>0</v>
          </cell>
        </row>
        <row r="265">
          <cell r="B265" t="str">
            <v>770/030/6/01/1030</v>
          </cell>
          <cell r="O265">
            <v>210479</v>
          </cell>
          <cell r="P265">
            <v>0</v>
          </cell>
          <cell r="Q265">
            <v>-210479</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nnexure E - Control"/>
      <sheetName val="Summaries"/>
      <sheetName val="2011-2012 Projects"/>
      <sheetName val="DATA"/>
    </sheetNames>
    <sheetDataSet>
      <sheetData sheetId="0" refreshError="1"/>
      <sheetData sheetId="1" refreshError="1"/>
      <sheetData sheetId="2"/>
      <sheetData sheetId="3">
        <row r="1">
          <cell r="B1" t="str">
            <v>Votenumber</v>
          </cell>
          <cell r="O1" t="str">
            <v>Original</v>
          </cell>
          <cell r="P1" t="str">
            <v>Additional</v>
          </cell>
          <cell r="Q1" t="str">
            <v>Reduced</v>
          </cell>
        </row>
        <row r="2">
          <cell r="B2" t="str">
            <v>105/005/6/01/1100</v>
          </cell>
          <cell r="O2">
            <v>0</v>
          </cell>
          <cell r="P2">
            <v>2060845</v>
          </cell>
          <cell r="Q2">
            <v>0</v>
          </cell>
        </row>
        <row r="3">
          <cell r="B3" t="str">
            <v>105/005/6/76/1100</v>
          </cell>
          <cell r="O3">
            <v>0</v>
          </cell>
          <cell r="P3">
            <v>4545606</v>
          </cell>
          <cell r="Q3">
            <v>-2273303</v>
          </cell>
        </row>
        <row r="4">
          <cell r="B4" t="str">
            <v>105/005/6/76/1101</v>
          </cell>
          <cell r="O4">
            <v>0</v>
          </cell>
          <cell r="P4">
            <v>6598469</v>
          </cell>
          <cell r="Q4">
            <v>0</v>
          </cell>
        </row>
        <row r="5">
          <cell r="B5" t="str">
            <v>105/005/6/76/1102</v>
          </cell>
          <cell r="O5">
            <v>0</v>
          </cell>
          <cell r="P5">
            <v>2208935</v>
          </cell>
          <cell r="Q5">
            <v>0</v>
          </cell>
        </row>
        <row r="6">
          <cell r="B6" t="str">
            <v>120/005/6/83/1100</v>
          </cell>
          <cell r="O6">
            <v>0</v>
          </cell>
          <cell r="P6">
            <v>488000</v>
          </cell>
          <cell r="Q6">
            <v>0</v>
          </cell>
        </row>
        <row r="7">
          <cell r="B7" t="str">
            <v>120/005/6/83/1101</v>
          </cell>
          <cell r="O7">
            <v>0</v>
          </cell>
          <cell r="P7">
            <v>974718</v>
          </cell>
          <cell r="Q7">
            <v>0</v>
          </cell>
        </row>
        <row r="8">
          <cell r="B8" t="str">
            <v>120/005/6/83/1102</v>
          </cell>
          <cell r="O8">
            <v>0</v>
          </cell>
          <cell r="P8">
            <v>746897</v>
          </cell>
          <cell r="Q8">
            <v>0</v>
          </cell>
        </row>
        <row r="9">
          <cell r="B9" t="str">
            <v>120/005/6/83/1103</v>
          </cell>
          <cell r="O9">
            <v>0</v>
          </cell>
          <cell r="P9">
            <v>512606</v>
          </cell>
          <cell r="Q9">
            <v>0</v>
          </cell>
        </row>
        <row r="10">
          <cell r="B10" t="str">
            <v>120/010/5/05/1223</v>
          </cell>
          <cell r="O10">
            <v>0</v>
          </cell>
          <cell r="P10">
            <v>32000</v>
          </cell>
          <cell r="Q10">
            <v>0</v>
          </cell>
        </row>
        <row r="11">
          <cell r="B11" t="str">
            <v>120/010/5/05/1224</v>
          </cell>
          <cell r="O11">
            <v>0</v>
          </cell>
          <cell r="P11">
            <v>25000</v>
          </cell>
          <cell r="Q11">
            <v>0</v>
          </cell>
        </row>
        <row r="12">
          <cell r="B12" t="str">
            <v>205/005/4/01/1001</v>
          </cell>
          <cell r="O12">
            <v>1000000</v>
          </cell>
          <cell r="P12">
            <v>0</v>
          </cell>
          <cell r="Q12">
            <v>0</v>
          </cell>
        </row>
        <row r="13">
          <cell r="B13" t="str">
            <v>205/005/4/01/1154</v>
          </cell>
          <cell r="O13">
            <v>0</v>
          </cell>
          <cell r="P13">
            <v>50000</v>
          </cell>
          <cell r="Q13">
            <v>0</v>
          </cell>
        </row>
        <row r="14">
          <cell r="B14" t="str">
            <v>255/005/4/35/1001</v>
          </cell>
          <cell r="O14">
            <v>22418000</v>
          </cell>
          <cell r="P14">
            <v>0</v>
          </cell>
          <cell r="Q14">
            <v>-7418000</v>
          </cell>
        </row>
        <row r="15">
          <cell r="B15" t="str">
            <v>255/005/4/35/1002</v>
          </cell>
          <cell r="O15">
            <v>7241014</v>
          </cell>
          <cell r="P15">
            <v>0</v>
          </cell>
          <cell r="Q15">
            <v>0</v>
          </cell>
        </row>
        <row r="16">
          <cell r="B16" t="str">
            <v>255/005/4/35/1003</v>
          </cell>
          <cell r="O16">
            <v>1412820</v>
          </cell>
          <cell r="P16">
            <v>0</v>
          </cell>
          <cell r="Q16">
            <v>-1412820</v>
          </cell>
        </row>
        <row r="17">
          <cell r="B17" t="str">
            <v>255/005/4/35/1004</v>
          </cell>
          <cell r="O17">
            <v>5604500</v>
          </cell>
          <cell r="P17">
            <v>0</v>
          </cell>
          <cell r="Q17">
            <v>-5604500</v>
          </cell>
        </row>
        <row r="18">
          <cell r="B18" t="str">
            <v>255/005/4/35/1005</v>
          </cell>
          <cell r="O18">
            <v>2668500</v>
          </cell>
          <cell r="P18">
            <v>0</v>
          </cell>
          <cell r="Q18">
            <v>-2000000</v>
          </cell>
        </row>
        <row r="19">
          <cell r="B19" t="str">
            <v>255/005/4/36/1001</v>
          </cell>
          <cell r="O19">
            <v>11209000</v>
          </cell>
          <cell r="P19">
            <v>0</v>
          </cell>
          <cell r="Q19">
            <v>-11209000</v>
          </cell>
        </row>
        <row r="20">
          <cell r="B20" t="str">
            <v>255/005/4/36/1002</v>
          </cell>
          <cell r="O20">
            <v>19055300</v>
          </cell>
          <cell r="P20">
            <v>0</v>
          </cell>
          <cell r="Q20">
            <v>0</v>
          </cell>
        </row>
        <row r="21">
          <cell r="B21" t="str">
            <v>255/005/4/36/1003</v>
          </cell>
          <cell r="O21">
            <v>5940770</v>
          </cell>
          <cell r="P21">
            <v>8000000</v>
          </cell>
          <cell r="Q21">
            <v>0</v>
          </cell>
        </row>
        <row r="22">
          <cell r="B22" t="str">
            <v>255/005/4/36/1004</v>
          </cell>
          <cell r="O22">
            <v>1748604</v>
          </cell>
          <cell r="P22">
            <v>0</v>
          </cell>
          <cell r="Q22">
            <v>-1498604</v>
          </cell>
        </row>
        <row r="23">
          <cell r="B23" t="str">
            <v>255/005/4/36/1005</v>
          </cell>
          <cell r="O23">
            <v>1793440</v>
          </cell>
          <cell r="P23">
            <v>0</v>
          </cell>
          <cell r="Q23">
            <v>-1543440</v>
          </cell>
        </row>
        <row r="24">
          <cell r="B24" t="str">
            <v>255/005/4/36/1006</v>
          </cell>
          <cell r="O24">
            <v>2241800</v>
          </cell>
          <cell r="P24">
            <v>0</v>
          </cell>
          <cell r="Q24">
            <v>-1791800</v>
          </cell>
        </row>
        <row r="25">
          <cell r="B25" t="str">
            <v>255/005/4/36/1007</v>
          </cell>
          <cell r="O25">
            <v>2353890</v>
          </cell>
          <cell r="P25">
            <v>0</v>
          </cell>
          <cell r="Q25">
            <v>-2153890</v>
          </cell>
        </row>
        <row r="26">
          <cell r="B26" t="str">
            <v>255/005/4/36/1008</v>
          </cell>
          <cell r="O26">
            <v>2241800</v>
          </cell>
          <cell r="P26">
            <v>0</v>
          </cell>
          <cell r="Q26">
            <v>-1641800</v>
          </cell>
        </row>
        <row r="27">
          <cell r="B27" t="str">
            <v>255/005/4/36/1009</v>
          </cell>
          <cell r="O27">
            <v>560450</v>
          </cell>
          <cell r="P27">
            <v>0</v>
          </cell>
          <cell r="Q27">
            <v>-510450</v>
          </cell>
        </row>
        <row r="28">
          <cell r="B28" t="str">
            <v>255/005/4/36/1013</v>
          </cell>
          <cell r="O28">
            <v>2398726</v>
          </cell>
          <cell r="P28">
            <v>0</v>
          </cell>
          <cell r="Q28">
            <v>-1898726</v>
          </cell>
        </row>
        <row r="29">
          <cell r="B29" t="str">
            <v>255/005/4/36/1014</v>
          </cell>
          <cell r="O29">
            <v>2241800</v>
          </cell>
          <cell r="P29">
            <v>0</v>
          </cell>
          <cell r="Q29">
            <v>-1741800</v>
          </cell>
        </row>
        <row r="30">
          <cell r="B30" t="str">
            <v>255/005/4/36/1015</v>
          </cell>
          <cell r="O30">
            <v>2241800</v>
          </cell>
          <cell r="P30">
            <v>0</v>
          </cell>
          <cell r="Q30">
            <v>-2241800</v>
          </cell>
        </row>
        <row r="31">
          <cell r="B31" t="str">
            <v>255/005/4/36/1017</v>
          </cell>
          <cell r="O31">
            <v>1681350</v>
          </cell>
          <cell r="P31">
            <v>0</v>
          </cell>
          <cell r="Q31">
            <v>-1381350</v>
          </cell>
        </row>
        <row r="32">
          <cell r="B32" t="str">
            <v>255/005/4/36/1018</v>
          </cell>
          <cell r="O32">
            <v>1972784</v>
          </cell>
          <cell r="P32">
            <v>0</v>
          </cell>
          <cell r="Q32">
            <v>-1772784</v>
          </cell>
        </row>
        <row r="33">
          <cell r="B33" t="str">
            <v>255/005/4/36/1019</v>
          </cell>
          <cell r="O33">
            <v>762212</v>
          </cell>
          <cell r="P33">
            <v>0</v>
          </cell>
          <cell r="Q33">
            <v>-662121</v>
          </cell>
        </row>
        <row r="34">
          <cell r="B34" t="str">
            <v>255/005/4/36/1020</v>
          </cell>
          <cell r="O34">
            <v>2040038</v>
          </cell>
          <cell r="P34">
            <v>0</v>
          </cell>
          <cell r="Q34">
            <v>-1840038</v>
          </cell>
        </row>
        <row r="35">
          <cell r="B35" t="str">
            <v>255/005/4/36/1021</v>
          </cell>
          <cell r="O35">
            <v>1726186</v>
          </cell>
          <cell r="P35">
            <v>0</v>
          </cell>
          <cell r="Q35">
            <v>-1426186</v>
          </cell>
        </row>
        <row r="36">
          <cell r="B36" t="str">
            <v>255/005/4/36/1022</v>
          </cell>
          <cell r="O36">
            <v>1681350</v>
          </cell>
          <cell r="P36">
            <v>0</v>
          </cell>
          <cell r="Q36">
            <v>-1281350</v>
          </cell>
        </row>
        <row r="37">
          <cell r="B37" t="str">
            <v>255/005/4/36/1023</v>
          </cell>
          <cell r="O37">
            <v>1681350</v>
          </cell>
          <cell r="P37">
            <v>0</v>
          </cell>
          <cell r="Q37">
            <v>-1281350</v>
          </cell>
        </row>
        <row r="38">
          <cell r="B38" t="str">
            <v>255/005/4/36/1025</v>
          </cell>
          <cell r="O38">
            <v>2241800</v>
          </cell>
          <cell r="P38">
            <v>0</v>
          </cell>
          <cell r="Q38">
            <v>-1641800</v>
          </cell>
        </row>
        <row r="39">
          <cell r="B39" t="str">
            <v>255/005/4/36/1132</v>
          </cell>
          <cell r="O39">
            <v>0</v>
          </cell>
          <cell r="P39">
            <v>1360000</v>
          </cell>
          <cell r="Q39">
            <v>0</v>
          </cell>
        </row>
        <row r="40">
          <cell r="B40" t="str">
            <v>255/005/4/36/1133</v>
          </cell>
          <cell r="O40">
            <v>0</v>
          </cell>
          <cell r="P40">
            <v>2500000</v>
          </cell>
          <cell r="Q40">
            <v>0</v>
          </cell>
        </row>
        <row r="41">
          <cell r="B41" t="str">
            <v>255/005/4/75/1100</v>
          </cell>
          <cell r="O41">
            <v>0</v>
          </cell>
          <cell r="P41">
            <v>1360000</v>
          </cell>
          <cell r="Q41">
            <v>-1360000</v>
          </cell>
        </row>
        <row r="42">
          <cell r="B42" t="str">
            <v>255/005/5/05/1202</v>
          </cell>
          <cell r="O42">
            <v>0</v>
          </cell>
          <cell r="P42">
            <v>48000</v>
          </cell>
          <cell r="Q42">
            <v>-41000</v>
          </cell>
        </row>
        <row r="43">
          <cell r="B43" t="str">
            <v>255/005/6/75/1100</v>
          </cell>
          <cell r="O43">
            <v>0</v>
          </cell>
          <cell r="P43">
            <v>336462</v>
          </cell>
          <cell r="Q43">
            <v>0</v>
          </cell>
        </row>
        <row r="44">
          <cell r="B44" t="str">
            <v>255/005/6/75/1101</v>
          </cell>
          <cell r="O44">
            <v>0</v>
          </cell>
          <cell r="P44">
            <v>33903</v>
          </cell>
          <cell r="Q44">
            <v>0</v>
          </cell>
        </row>
        <row r="45">
          <cell r="B45" t="str">
            <v>255/005/6/75/1102</v>
          </cell>
          <cell r="O45">
            <v>0</v>
          </cell>
          <cell r="P45">
            <v>274097</v>
          </cell>
          <cell r="Q45">
            <v>-274097</v>
          </cell>
        </row>
        <row r="46">
          <cell r="B46" t="str">
            <v>315/005/5/05/1218</v>
          </cell>
          <cell r="O46">
            <v>0</v>
          </cell>
          <cell r="P46">
            <v>9000</v>
          </cell>
          <cell r="Q46">
            <v>0</v>
          </cell>
        </row>
        <row r="47">
          <cell r="B47" t="str">
            <v>320/005/5/05/1200</v>
          </cell>
          <cell r="O47">
            <v>0</v>
          </cell>
          <cell r="P47">
            <v>10041000</v>
          </cell>
          <cell r="Q47">
            <v>-6668824</v>
          </cell>
        </row>
        <row r="48">
          <cell r="B48" t="str">
            <v>320/010/6/75/1103</v>
          </cell>
          <cell r="O48">
            <v>0</v>
          </cell>
          <cell r="P48">
            <v>10643</v>
          </cell>
          <cell r="Q48">
            <v>0</v>
          </cell>
        </row>
        <row r="49">
          <cell r="B49" t="str">
            <v>330/015/4/01/1157</v>
          </cell>
          <cell r="O49">
            <v>0</v>
          </cell>
          <cell r="P49">
            <v>2856000</v>
          </cell>
          <cell r="Q49">
            <v>0</v>
          </cell>
        </row>
        <row r="50">
          <cell r="B50" t="str">
            <v>330/015/4/01/1158</v>
          </cell>
          <cell r="O50">
            <v>0</v>
          </cell>
          <cell r="P50">
            <v>1680000</v>
          </cell>
          <cell r="Q50">
            <v>-1680000</v>
          </cell>
        </row>
        <row r="51">
          <cell r="B51" t="str">
            <v>330/015/4/01/1159</v>
          </cell>
          <cell r="O51">
            <v>0</v>
          </cell>
          <cell r="P51">
            <v>1100000</v>
          </cell>
          <cell r="Q51">
            <v>-1100000</v>
          </cell>
        </row>
        <row r="52">
          <cell r="B52" t="str">
            <v>330/020/4/01/1160</v>
          </cell>
          <cell r="O52">
            <v>0</v>
          </cell>
          <cell r="P52">
            <v>1000000</v>
          </cell>
          <cell r="Q52">
            <v>-1000000</v>
          </cell>
        </row>
        <row r="53">
          <cell r="B53" t="str">
            <v>330/020/6/01/1001</v>
          </cell>
          <cell r="O53">
            <v>1998597</v>
          </cell>
          <cell r="P53">
            <v>0</v>
          </cell>
          <cell r="Q53">
            <v>-1298597</v>
          </cell>
        </row>
        <row r="54">
          <cell r="B54" t="str">
            <v>330/020/6/01/1002</v>
          </cell>
          <cell r="O54">
            <v>3498597</v>
          </cell>
          <cell r="P54">
            <v>0</v>
          </cell>
          <cell r="Q54">
            <v>-3498597</v>
          </cell>
        </row>
        <row r="55">
          <cell r="B55" t="str">
            <v>330/025/4/01/1162</v>
          </cell>
          <cell r="O55">
            <v>0</v>
          </cell>
          <cell r="P55">
            <v>1000000</v>
          </cell>
          <cell r="Q55">
            <v>-1000000</v>
          </cell>
        </row>
        <row r="56">
          <cell r="B56" t="str">
            <v>405/010/5/05/1225</v>
          </cell>
          <cell r="O56">
            <v>0</v>
          </cell>
          <cell r="P56">
            <v>8600</v>
          </cell>
          <cell r="Q56">
            <v>0</v>
          </cell>
        </row>
        <row r="57">
          <cell r="B57" t="str">
            <v>415/015/4/01/1002</v>
          </cell>
          <cell r="O57">
            <v>5000000</v>
          </cell>
          <cell r="P57">
            <v>0</v>
          </cell>
          <cell r="Q57">
            <v>0</v>
          </cell>
        </row>
        <row r="58">
          <cell r="B58" t="str">
            <v>415/025/4/01/1003</v>
          </cell>
          <cell r="O58">
            <v>2000000</v>
          </cell>
          <cell r="P58">
            <v>0</v>
          </cell>
          <cell r="Q58">
            <v>0</v>
          </cell>
        </row>
        <row r="59">
          <cell r="B59" t="str">
            <v>415/025/6/01/1003</v>
          </cell>
          <cell r="O59">
            <v>107885</v>
          </cell>
          <cell r="P59">
            <v>94390</v>
          </cell>
          <cell r="Q59">
            <v>0</v>
          </cell>
        </row>
        <row r="60">
          <cell r="B60" t="str">
            <v>415/025/6/01/1004</v>
          </cell>
          <cell r="O60">
            <v>598941</v>
          </cell>
          <cell r="P60">
            <v>0</v>
          </cell>
          <cell r="Q60">
            <v>-338911</v>
          </cell>
        </row>
        <row r="61">
          <cell r="B61" t="str">
            <v>415/025/6/01/1005</v>
          </cell>
          <cell r="O61">
            <v>166469</v>
          </cell>
          <cell r="P61">
            <v>8762</v>
          </cell>
          <cell r="Q61">
            <v>0</v>
          </cell>
        </row>
        <row r="62">
          <cell r="B62" t="str">
            <v>505/005/5/05/1241</v>
          </cell>
          <cell r="O62">
            <v>0</v>
          </cell>
          <cell r="P62">
            <v>9500</v>
          </cell>
          <cell r="Q62">
            <v>0</v>
          </cell>
        </row>
        <row r="63">
          <cell r="B63" t="str">
            <v>505/005/6/01/1006</v>
          </cell>
          <cell r="O63">
            <v>300000</v>
          </cell>
          <cell r="P63">
            <v>0</v>
          </cell>
          <cell r="Q63">
            <v>-174341</v>
          </cell>
        </row>
        <row r="64">
          <cell r="B64" t="str">
            <v>510/005/6/01/1012</v>
          </cell>
          <cell r="O64">
            <v>757856</v>
          </cell>
          <cell r="P64">
            <v>150732</v>
          </cell>
          <cell r="Q64">
            <v>0</v>
          </cell>
        </row>
        <row r="65">
          <cell r="B65" t="str">
            <v>515/010/4/36/1031</v>
          </cell>
          <cell r="O65">
            <v>8000000</v>
          </cell>
          <cell r="P65">
            <v>0</v>
          </cell>
          <cell r="Q65">
            <v>-4000000</v>
          </cell>
        </row>
        <row r="66">
          <cell r="B66" t="str">
            <v>515/010/4/36/1032</v>
          </cell>
          <cell r="O66">
            <v>50000000</v>
          </cell>
          <cell r="P66">
            <v>29000000</v>
          </cell>
          <cell r="Q66">
            <v>-40000000</v>
          </cell>
        </row>
        <row r="67">
          <cell r="B67" t="str">
            <v>515/010/4/36/1037</v>
          </cell>
          <cell r="O67">
            <v>50000000</v>
          </cell>
          <cell r="P67">
            <v>0</v>
          </cell>
          <cell r="Q67">
            <v>-28000000</v>
          </cell>
        </row>
        <row r="68">
          <cell r="B68" t="str">
            <v>515/010/4/36/1040</v>
          </cell>
          <cell r="O68">
            <v>36000000</v>
          </cell>
          <cell r="P68">
            <v>0</v>
          </cell>
          <cell r="Q68">
            <v>0</v>
          </cell>
        </row>
        <row r="69">
          <cell r="B69" t="str">
            <v>515/010/4/36/1100</v>
          </cell>
          <cell r="O69">
            <v>0</v>
          </cell>
          <cell r="P69">
            <v>2000000</v>
          </cell>
          <cell r="Q69">
            <v>0</v>
          </cell>
        </row>
        <row r="70">
          <cell r="B70" t="str">
            <v>515/010/4/36/1101</v>
          </cell>
          <cell r="O70">
            <v>0</v>
          </cell>
          <cell r="P70">
            <v>2000000</v>
          </cell>
          <cell r="Q70">
            <v>0</v>
          </cell>
        </row>
        <row r="71">
          <cell r="B71" t="str">
            <v>515/010/4/36/1102</v>
          </cell>
          <cell r="O71">
            <v>0</v>
          </cell>
          <cell r="P71">
            <v>4800000</v>
          </cell>
          <cell r="Q71">
            <v>-2000000</v>
          </cell>
        </row>
        <row r="72">
          <cell r="B72" t="str">
            <v>515/010/4/36/1103</v>
          </cell>
          <cell r="O72">
            <v>0</v>
          </cell>
          <cell r="P72">
            <v>3000000</v>
          </cell>
          <cell r="Q72">
            <v>-3000000</v>
          </cell>
        </row>
        <row r="73">
          <cell r="B73" t="str">
            <v>515/010/5/05/1221</v>
          </cell>
          <cell r="O73">
            <v>0</v>
          </cell>
          <cell r="P73">
            <v>155000</v>
          </cell>
          <cell r="Q73">
            <v>0</v>
          </cell>
        </row>
        <row r="74">
          <cell r="B74" t="str">
            <v>515/010/6/61/1100</v>
          </cell>
          <cell r="O74">
            <v>0</v>
          </cell>
          <cell r="P74">
            <v>8508421</v>
          </cell>
          <cell r="Q74">
            <v>0</v>
          </cell>
        </row>
        <row r="75">
          <cell r="B75" t="str">
            <v>515/010/6/61/1101</v>
          </cell>
          <cell r="O75">
            <v>0</v>
          </cell>
          <cell r="P75">
            <v>201328</v>
          </cell>
          <cell r="Q75">
            <v>0</v>
          </cell>
        </row>
        <row r="76">
          <cell r="B76" t="str">
            <v>515/010/6/61/1104</v>
          </cell>
          <cell r="O76">
            <v>0</v>
          </cell>
          <cell r="P76">
            <v>100000</v>
          </cell>
          <cell r="Q76">
            <v>-100000</v>
          </cell>
        </row>
        <row r="77">
          <cell r="B77" t="str">
            <v>515/010/6/61/1108</v>
          </cell>
          <cell r="O77">
            <v>0</v>
          </cell>
          <cell r="P77">
            <v>5300000</v>
          </cell>
          <cell r="Q77">
            <v>-5300000</v>
          </cell>
        </row>
        <row r="78">
          <cell r="B78" t="str">
            <v>515/010/6/61/1109</v>
          </cell>
          <cell r="O78">
            <v>0</v>
          </cell>
          <cell r="P78">
            <v>15000000</v>
          </cell>
          <cell r="Q78">
            <v>0</v>
          </cell>
        </row>
        <row r="79">
          <cell r="B79" t="str">
            <v>515/021/4/01/1004</v>
          </cell>
          <cell r="O79">
            <v>2095378</v>
          </cell>
          <cell r="P79">
            <v>0</v>
          </cell>
          <cell r="Q79">
            <v>0</v>
          </cell>
        </row>
        <row r="80">
          <cell r="B80" t="str">
            <v>515/021/6/01/1011</v>
          </cell>
          <cell r="O80">
            <v>110220</v>
          </cell>
          <cell r="P80">
            <v>415030</v>
          </cell>
          <cell r="Q80">
            <v>0</v>
          </cell>
        </row>
        <row r="81">
          <cell r="B81" t="str">
            <v>515/023/5/05/1243</v>
          </cell>
          <cell r="O81">
            <v>0</v>
          </cell>
          <cell r="P81">
            <v>93000</v>
          </cell>
          <cell r="Q81">
            <v>0</v>
          </cell>
        </row>
        <row r="82">
          <cell r="B82" t="str">
            <v>515/026/4/36/1033</v>
          </cell>
          <cell r="O82">
            <v>15000000</v>
          </cell>
          <cell r="P82">
            <v>0</v>
          </cell>
          <cell r="Q82">
            <v>0</v>
          </cell>
        </row>
        <row r="83">
          <cell r="B83" t="str">
            <v>515/027/4/36/1034</v>
          </cell>
          <cell r="O83">
            <v>25000000</v>
          </cell>
          <cell r="P83">
            <v>0</v>
          </cell>
          <cell r="Q83">
            <v>-1500000</v>
          </cell>
        </row>
        <row r="84">
          <cell r="B84" t="str">
            <v>515/027/4/36/1105</v>
          </cell>
          <cell r="O84">
            <v>0</v>
          </cell>
          <cell r="P84">
            <v>5000000</v>
          </cell>
          <cell r="Q84">
            <v>-5000000</v>
          </cell>
        </row>
        <row r="85">
          <cell r="B85" t="str">
            <v>515/027/4/36/1108</v>
          </cell>
          <cell r="O85">
            <v>0</v>
          </cell>
          <cell r="P85">
            <v>2500000</v>
          </cell>
          <cell r="Q85">
            <v>-2500000</v>
          </cell>
        </row>
        <row r="86">
          <cell r="B86" t="str">
            <v>515/028/4/36/1035</v>
          </cell>
          <cell r="O86">
            <v>15000000</v>
          </cell>
          <cell r="P86">
            <v>0</v>
          </cell>
          <cell r="Q86">
            <v>0</v>
          </cell>
        </row>
        <row r="87">
          <cell r="B87" t="str">
            <v>515/028/4/36/1104</v>
          </cell>
          <cell r="O87">
            <v>0</v>
          </cell>
          <cell r="P87">
            <v>2500000</v>
          </cell>
          <cell r="Q87">
            <v>-2500000</v>
          </cell>
        </row>
        <row r="88">
          <cell r="B88" t="str">
            <v>515/028/4/36/1106</v>
          </cell>
          <cell r="O88">
            <v>0</v>
          </cell>
          <cell r="P88">
            <v>4000000</v>
          </cell>
          <cell r="Q88">
            <v>-4000000</v>
          </cell>
        </row>
        <row r="89">
          <cell r="B89" t="str">
            <v>515/028/4/36/1107</v>
          </cell>
          <cell r="O89">
            <v>0</v>
          </cell>
          <cell r="P89">
            <v>1000000</v>
          </cell>
          <cell r="Q89">
            <v>-1000000</v>
          </cell>
        </row>
        <row r="90">
          <cell r="B90" t="str">
            <v>515/031/4/36/1036</v>
          </cell>
          <cell r="O90">
            <v>5000000</v>
          </cell>
          <cell r="P90">
            <v>0</v>
          </cell>
          <cell r="Q90">
            <v>0</v>
          </cell>
        </row>
        <row r="91">
          <cell r="B91" t="str">
            <v>515/032/5/05/1237</v>
          </cell>
          <cell r="O91">
            <v>0</v>
          </cell>
          <cell r="P91">
            <v>37000</v>
          </cell>
          <cell r="Q91">
            <v>0</v>
          </cell>
        </row>
        <row r="92">
          <cell r="B92" t="str">
            <v>515/035/6/83/1104</v>
          </cell>
          <cell r="O92">
            <v>0</v>
          </cell>
          <cell r="P92">
            <v>67358</v>
          </cell>
          <cell r="Q92">
            <v>0</v>
          </cell>
        </row>
        <row r="93">
          <cell r="B93" t="str">
            <v>520/005/4/36/1136</v>
          </cell>
          <cell r="O93">
            <v>0</v>
          </cell>
          <cell r="P93">
            <v>2000000</v>
          </cell>
          <cell r="Q93">
            <v>0</v>
          </cell>
        </row>
        <row r="94">
          <cell r="B94" t="str">
            <v>520/005/5/05/1208</v>
          </cell>
          <cell r="O94">
            <v>0</v>
          </cell>
          <cell r="P94">
            <v>232000</v>
          </cell>
          <cell r="Q94">
            <v>0</v>
          </cell>
        </row>
        <row r="95">
          <cell r="B95" t="str">
            <v>520/005/5/05/1220</v>
          </cell>
          <cell r="O95">
            <v>0</v>
          </cell>
          <cell r="P95">
            <v>500000</v>
          </cell>
          <cell r="Q95">
            <v>0</v>
          </cell>
        </row>
        <row r="96">
          <cell r="B96" t="str">
            <v>520/005/6/61/1120</v>
          </cell>
          <cell r="O96">
            <v>0</v>
          </cell>
          <cell r="P96">
            <v>5300000</v>
          </cell>
          <cell r="Q96">
            <v>0</v>
          </cell>
        </row>
        <row r="97">
          <cell r="B97" t="str">
            <v>520/015/4/36/1038</v>
          </cell>
          <cell r="O97">
            <v>5000000</v>
          </cell>
          <cell r="P97">
            <v>0</v>
          </cell>
          <cell r="Q97">
            <v>0</v>
          </cell>
        </row>
        <row r="98">
          <cell r="B98" t="str">
            <v>520/021/4/36/1041</v>
          </cell>
          <cell r="O98">
            <v>1000000</v>
          </cell>
          <cell r="P98">
            <v>0</v>
          </cell>
          <cell r="Q98">
            <v>0</v>
          </cell>
        </row>
        <row r="99">
          <cell r="B99" t="str">
            <v>520/021/4/36/1139</v>
          </cell>
          <cell r="O99">
            <v>0</v>
          </cell>
          <cell r="P99">
            <v>2000000</v>
          </cell>
          <cell r="Q99">
            <v>0</v>
          </cell>
        </row>
        <row r="100">
          <cell r="B100" t="str">
            <v>520/025/4/36/1042</v>
          </cell>
          <cell r="O100">
            <v>7000000</v>
          </cell>
          <cell r="P100">
            <v>0</v>
          </cell>
          <cell r="Q100">
            <v>0</v>
          </cell>
        </row>
        <row r="101">
          <cell r="B101" t="str">
            <v>520/025/4/36/1043</v>
          </cell>
          <cell r="O101">
            <v>8000000</v>
          </cell>
          <cell r="P101">
            <v>0</v>
          </cell>
          <cell r="Q101">
            <v>0</v>
          </cell>
        </row>
        <row r="102">
          <cell r="B102" t="str">
            <v>520/025/4/36/1137</v>
          </cell>
          <cell r="O102">
            <v>0</v>
          </cell>
          <cell r="P102">
            <v>2500000</v>
          </cell>
          <cell r="Q102">
            <v>0</v>
          </cell>
        </row>
        <row r="103">
          <cell r="B103" t="str">
            <v>520/025/4/36/1140</v>
          </cell>
          <cell r="O103">
            <v>0</v>
          </cell>
          <cell r="P103">
            <v>1000000</v>
          </cell>
          <cell r="Q103">
            <v>0</v>
          </cell>
        </row>
        <row r="104">
          <cell r="B104" t="str">
            <v>520/025/6/61/1102</v>
          </cell>
          <cell r="O104">
            <v>0</v>
          </cell>
          <cell r="P104">
            <v>961009</v>
          </cell>
          <cell r="Q104">
            <v>0</v>
          </cell>
        </row>
        <row r="105">
          <cell r="B105" t="str">
            <v>520/025/6/61/1103</v>
          </cell>
          <cell r="O105">
            <v>0</v>
          </cell>
          <cell r="P105">
            <v>47927</v>
          </cell>
          <cell r="Q105">
            <v>0</v>
          </cell>
        </row>
        <row r="106">
          <cell r="B106" t="str">
            <v>520/025/6/61/1119</v>
          </cell>
          <cell r="O106">
            <v>0</v>
          </cell>
          <cell r="P106">
            <v>100000</v>
          </cell>
          <cell r="Q106">
            <v>0</v>
          </cell>
        </row>
        <row r="107">
          <cell r="B107" t="str">
            <v>520/026/4/36/1138</v>
          </cell>
          <cell r="O107">
            <v>0</v>
          </cell>
          <cell r="P107">
            <v>4000000</v>
          </cell>
          <cell r="Q107">
            <v>-1000000</v>
          </cell>
        </row>
        <row r="108">
          <cell r="B108" t="str">
            <v>520/026/5/05/1231</v>
          </cell>
          <cell r="O108">
            <v>0</v>
          </cell>
          <cell r="P108">
            <v>9000</v>
          </cell>
          <cell r="Q108">
            <v>0</v>
          </cell>
        </row>
        <row r="109">
          <cell r="B109" t="str">
            <v>520/026/5/05/1238</v>
          </cell>
          <cell r="O109">
            <v>0</v>
          </cell>
          <cell r="P109">
            <v>560000</v>
          </cell>
          <cell r="Q109">
            <v>0</v>
          </cell>
        </row>
        <row r="110">
          <cell r="B110" t="str">
            <v>520/030/4/36/1141</v>
          </cell>
          <cell r="O110">
            <v>0</v>
          </cell>
          <cell r="P110">
            <v>1500000</v>
          </cell>
          <cell r="Q110">
            <v>0</v>
          </cell>
        </row>
        <row r="111">
          <cell r="B111" t="str">
            <v>525/020/4/36/1028</v>
          </cell>
          <cell r="O111">
            <v>15000000</v>
          </cell>
          <cell r="P111">
            <v>0</v>
          </cell>
          <cell r="Q111">
            <v>0</v>
          </cell>
        </row>
        <row r="112">
          <cell r="B112" t="str">
            <v>525/020/4/36/1029</v>
          </cell>
          <cell r="O112">
            <v>5000000</v>
          </cell>
          <cell r="P112">
            <v>0</v>
          </cell>
          <cell r="Q112">
            <v>0</v>
          </cell>
        </row>
        <row r="113">
          <cell r="B113" t="str">
            <v>525/020/4/36/1114</v>
          </cell>
          <cell r="O113">
            <v>0</v>
          </cell>
          <cell r="P113">
            <v>2000000</v>
          </cell>
          <cell r="Q113">
            <v>-1000000</v>
          </cell>
        </row>
        <row r="114">
          <cell r="B114" t="str">
            <v>525/020/4/36/1115</v>
          </cell>
          <cell r="O114">
            <v>0</v>
          </cell>
          <cell r="P114">
            <v>3000000</v>
          </cell>
          <cell r="Q114">
            <v>-1750000</v>
          </cell>
        </row>
        <row r="115">
          <cell r="B115" t="str">
            <v>525/020/4/36/1116</v>
          </cell>
          <cell r="O115">
            <v>0</v>
          </cell>
          <cell r="P115">
            <v>1000000</v>
          </cell>
          <cell r="Q115">
            <v>0</v>
          </cell>
        </row>
        <row r="116">
          <cell r="B116" t="str">
            <v>525/020/4/36/1117</v>
          </cell>
          <cell r="O116">
            <v>0</v>
          </cell>
          <cell r="P116">
            <v>1000000</v>
          </cell>
          <cell r="Q116">
            <v>0</v>
          </cell>
        </row>
        <row r="117">
          <cell r="B117" t="str">
            <v>525/020/4/36/1118</v>
          </cell>
          <cell r="O117">
            <v>0</v>
          </cell>
          <cell r="P117">
            <v>2000000</v>
          </cell>
          <cell r="Q117">
            <v>-750000</v>
          </cell>
        </row>
        <row r="118">
          <cell r="B118" t="str">
            <v>525/020/4/36/1119</v>
          </cell>
          <cell r="O118">
            <v>0</v>
          </cell>
          <cell r="P118">
            <v>1000000</v>
          </cell>
          <cell r="Q118">
            <v>0</v>
          </cell>
        </row>
        <row r="119">
          <cell r="B119" t="str">
            <v>525/020/4/36/1120</v>
          </cell>
          <cell r="O119">
            <v>0</v>
          </cell>
          <cell r="P119">
            <v>600000</v>
          </cell>
          <cell r="Q119">
            <v>0</v>
          </cell>
        </row>
        <row r="120">
          <cell r="B120" t="str">
            <v>525/020/4/36/1121</v>
          </cell>
          <cell r="O120">
            <v>0</v>
          </cell>
          <cell r="P120">
            <v>600000</v>
          </cell>
          <cell r="Q120">
            <v>0</v>
          </cell>
        </row>
        <row r="121">
          <cell r="B121" t="str">
            <v>525/020/4/36/1122</v>
          </cell>
          <cell r="O121">
            <v>0</v>
          </cell>
          <cell r="P121">
            <v>600000</v>
          </cell>
          <cell r="Q121">
            <v>0</v>
          </cell>
        </row>
        <row r="122">
          <cell r="B122" t="str">
            <v>525/020/4/36/1123</v>
          </cell>
          <cell r="O122">
            <v>0</v>
          </cell>
          <cell r="P122">
            <v>600000</v>
          </cell>
          <cell r="Q122">
            <v>0</v>
          </cell>
        </row>
        <row r="123">
          <cell r="B123" t="str">
            <v>525/020/4/36/1124</v>
          </cell>
          <cell r="O123">
            <v>0</v>
          </cell>
          <cell r="P123">
            <v>600000</v>
          </cell>
          <cell r="Q123">
            <v>-600000</v>
          </cell>
        </row>
        <row r="124">
          <cell r="B124" t="str">
            <v>525/020/4/36/1125</v>
          </cell>
          <cell r="O124">
            <v>0</v>
          </cell>
          <cell r="P124">
            <v>600000</v>
          </cell>
          <cell r="Q124">
            <v>-600000</v>
          </cell>
        </row>
        <row r="125">
          <cell r="B125" t="str">
            <v>525/020/4/36/1126</v>
          </cell>
          <cell r="O125">
            <v>0</v>
          </cell>
          <cell r="P125">
            <v>600000</v>
          </cell>
          <cell r="Q125">
            <v>-600000</v>
          </cell>
        </row>
        <row r="126">
          <cell r="B126" t="str">
            <v>525/020/4/36/1127</v>
          </cell>
          <cell r="O126">
            <v>0</v>
          </cell>
          <cell r="P126">
            <v>600000</v>
          </cell>
          <cell r="Q126">
            <v>-600000</v>
          </cell>
        </row>
        <row r="127">
          <cell r="B127" t="str">
            <v>525/020/4/36/1128</v>
          </cell>
          <cell r="O127">
            <v>0</v>
          </cell>
          <cell r="P127">
            <v>600000</v>
          </cell>
          <cell r="Q127">
            <v>-600000</v>
          </cell>
        </row>
        <row r="128">
          <cell r="B128" t="str">
            <v>525/020/4/36/1129</v>
          </cell>
          <cell r="O128">
            <v>0</v>
          </cell>
          <cell r="P128">
            <v>2500000</v>
          </cell>
          <cell r="Q128">
            <v>-2500000</v>
          </cell>
        </row>
        <row r="129">
          <cell r="B129" t="str">
            <v>525/020/4/36/1130</v>
          </cell>
          <cell r="O129">
            <v>0</v>
          </cell>
          <cell r="P129">
            <v>1500000</v>
          </cell>
          <cell r="Q129">
            <v>-1500000</v>
          </cell>
        </row>
        <row r="130">
          <cell r="B130" t="str">
            <v>525/020/4/36/1131</v>
          </cell>
          <cell r="O130">
            <v>0</v>
          </cell>
          <cell r="P130">
            <v>600000</v>
          </cell>
          <cell r="Q130">
            <v>-493211</v>
          </cell>
        </row>
        <row r="131">
          <cell r="B131" t="str">
            <v>525/025/4/36/1027</v>
          </cell>
          <cell r="O131">
            <v>42375700</v>
          </cell>
          <cell r="P131">
            <v>0</v>
          </cell>
          <cell r="Q131">
            <v>0</v>
          </cell>
        </row>
        <row r="132">
          <cell r="B132" t="str">
            <v>525/025/4/36/1030</v>
          </cell>
          <cell r="O132">
            <v>5000000</v>
          </cell>
          <cell r="P132">
            <v>0</v>
          </cell>
          <cell r="Q132">
            <v>0</v>
          </cell>
        </row>
        <row r="133">
          <cell r="B133" t="str">
            <v>525/025/4/36/1109</v>
          </cell>
          <cell r="O133">
            <v>0</v>
          </cell>
          <cell r="P133">
            <v>1100000</v>
          </cell>
          <cell r="Q133">
            <v>0</v>
          </cell>
        </row>
        <row r="134">
          <cell r="B134" t="str">
            <v>525/025/4/36/1110</v>
          </cell>
          <cell r="O134">
            <v>0</v>
          </cell>
          <cell r="P134">
            <v>1000000</v>
          </cell>
          <cell r="Q134">
            <v>0</v>
          </cell>
        </row>
        <row r="135">
          <cell r="B135" t="str">
            <v>525/025/4/36/1111</v>
          </cell>
          <cell r="O135">
            <v>0</v>
          </cell>
          <cell r="P135">
            <v>1000000</v>
          </cell>
          <cell r="Q135">
            <v>0</v>
          </cell>
        </row>
        <row r="136">
          <cell r="B136" t="str">
            <v>525/025/4/36/1112</v>
          </cell>
          <cell r="O136">
            <v>0</v>
          </cell>
          <cell r="P136">
            <v>1000000</v>
          </cell>
          <cell r="Q136">
            <v>0</v>
          </cell>
        </row>
        <row r="137">
          <cell r="B137" t="str">
            <v>525/025/4/36/1113</v>
          </cell>
          <cell r="O137">
            <v>0</v>
          </cell>
          <cell r="P137">
            <v>1100000</v>
          </cell>
          <cell r="Q137">
            <v>0</v>
          </cell>
        </row>
        <row r="138">
          <cell r="B138" t="str">
            <v>525/025/5/05/1240</v>
          </cell>
          <cell r="O138">
            <v>0</v>
          </cell>
          <cell r="P138">
            <v>450000</v>
          </cell>
          <cell r="Q138">
            <v>0</v>
          </cell>
        </row>
        <row r="139">
          <cell r="B139" t="str">
            <v>525/025/6/01/1010</v>
          </cell>
          <cell r="O139">
            <v>1992904</v>
          </cell>
          <cell r="P139">
            <v>0</v>
          </cell>
          <cell r="Q139">
            <v>-19908</v>
          </cell>
        </row>
        <row r="140">
          <cell r="B140" t="str">
            <v>525/025/6/61/1105</v>
          </cell>
          <cell r="O140">
            <v>0</v>
          </cell>
          <cell r="P140">
            <v>856328</v>
          </cell>
          <cell r="Q140">
            <v>0</v>
          </cell>
        </row>
        <row r="141">
          <cell r="B141" t="str">
            <v>525/025/6/61/1110</v>
          </cell>
          <cell r="O141">
            <v>0</v>
          </cell>
          <cell r="P141">
            <v>600000</v>
          </cell>
          <cell r="Q141">
            <v>0</v>
          </cell>
        </row>
        <row r="142">
          <cell r="B142" t="str">
            <v>525/025/6/61/1111</v>
          </cell>
          <cell r="O142">
            <v>0</v>
          </cell>
          <cell r="P142">
            <v>600000</v>
          </cell>
          <cell r="Q142">
            <v>0</v>
          </cell>
        </row>
        <row r="143">
          <cell r="B143" t="str">
            <v>525/025/6/61/1112</v>
          </cell>
          <cell r="O143">
            <v>0</v>
          </cell>
          <cell r="P143">
            <v>600000</v>
          </cell>
          <cell r="Q143">
            <v>0</v>
          </cell>
        </row>
        <row r="144">
          <cell r="B144" t="str">
            <v>525/025/6/61/1113</v>
          </cell>
          <cell r="O144">
            <v>0</v>
          </cell>
          <cell r="P144">
            <v>600000</v>
          </cell>
          <cell r="Q144">
            <v>0</v>
          </cell>
        </row>
        <row r="145">
          <cell r="B145" t="str">
            <v>525/025/6/61/1114</v>
          </cell>
          <cell r="O145">
            <v>0</v>
          </cell>
          <cell r="P145">
            <v>600000</v>
          </cell>
          <cell r="Q145">
            <v>0</v>
          </cell>
        </row>
        <row r="146">
          <cell r="B146" t="str">
            <v>525/025/6/61/1115</v>
          </cell>
          <cell r="O146">
            <v>0</v>
          </cell>
          <cell r="P146">
            <v>1000000</v>
          </cell>
          <cell r="Q146">
            <v>0</v>
          </cell>
        </row>
        <row r="147">
          <cell r="B147" t="str">
            <v>525/025/6/61/1116</v>
          </cell>
          <cell r="O147">
            <v>0</v>
          </cell>
          <cell r="P147">
            <v>1000000</v>
          </cell>
          <cell r="Q147">
            <v>0</v>
          </cell>
        </row>
        <row r="148">
          <cell r="B148" t="str">
            <v>525/025/6/61/1117</v>
          </cell>
          <cell r="O148">
            <v>0</v>
          </cell>
          <cell r="P148">
            <v>493211</v>
          </cell>
          <cell r="Q148">
            <v>0</v>
          </cell>
        </row>
        <row r="149">
          <cell r="B149" t="str">
            <v>525/025/6/82/1100</v>
          </cell>
          <cell r="O149">
            <v>0</v>
          </cell>
          <cell r="P149">
            <v>5577424</v>
          </cell>
          <cell r="Q149">
            <v>0</v>
          </cell>
        </row>
        <row r="150">
          <cell r="B150" t="str">
            <v>525/025/6/82/1101</v>
          </cell>
          <cell r="O150">
            <v>0</v>
          </cell>
          <cell r="P150">
            <v>10000000</v>
          </cell>
          <cell r="Q150">
            <v>0</v>
          </cell>
        </row>
        <row r="151">
          <cell r="B151" t="str">
            <v>530/010/5/05/1206</v>
          </cell>
          <cell r="O151">
            <v>0</v>
          </cell>
          <cell r="P151">
            <v>24000</v>
          </cell>
          <cell r="Q151">
            <v>0</v>
          </cell>
        </row>
        <row r="152">
          <cell r="B152" t="str">
            <v>530/020/4/01/1005</v>
          </cell>
          <cell r="O152">
            <v>7500000</v>
          </cell>
          <cell r="P152">
            <v>0</v>
          </cell>
          <cell r="Q152">
            <v>0</v>
          </cell>
        </row>
        <row r="153">
          <cell r="B153" t="str">
            <v>530/020/6/01/1101</v>
          </cell>
          <cell r="O153">
            <v>0</v>
          </cell>
          <cell r="P153">
            <v>5998399</v>
          </cell>
          <cell r="Q153">
            <v>0</v>
          </cell>
        </row>
        <row r="154">
          <cell r="B154" t="str">
            <v>530/020/6/01/1102</v>
          </cell>
          <cell r="O154">
            <v>0</v>
          </cell>
          <cell r="P154">
            <v>3000000</v>
          </cell>
          <cell r="Q154">
            <v>0</v>
          </cell>
        </row>
        <row r="155">
          <cell r="B155" t="str">
            <v>535/005/5/05/1207</v>
          </cell>
          <cell r="O155">
            <v>0</v>
          </cell>
          <cell r="P155">
            <v>24000</v>
          </cell>
          <cell r="Q155">
            <v>0</v>
          </cell>
        </row>
        <row r="156">
          <cell r="B156" t="str">
            <v>535/005/6/01/1007</v>
          </cell>
          <cell r="O156">
            <v>2800000</v>
          </cell>
          <cell r="P156">
            <v>0</v>
          </cell>
          <cell r="Q156">
            <v>-2800000</v>
          </cell>
        </row>
        <row r="157">
          <cell r="B157" t="str">
            <v>535/010/5/05/1227</v>
          </cell>
          <cell r="O157">
            <v>0</v>
          </cell>
          <cell r="P157">
            <v>6400</v>
          </cell>
          <cell r="Q157">
            <v>0</v>
          </cell>
        </row>
        <row r="158">
          <cell r="B158" t="str">
            <v>535/010/5/05/1228</v>
          </cell>
          <cell r="O158">
            <v>0</v>
          </cell>
          <cell r="P158">
            <v>283600</v>
          </cell>
          <cell r="Q158">
            <v>0</v>
          </cell>
        </row>
        <row r="159">
          <cell r="B159" t="str">
            <v>535/010/5/05/1229</v>
          </cell>
          <cell r="O159">
            <v>0</v>
          </cell>
          <cell r="P159">
            <v>53800</v>
          </cell>
          <cell r="Q159">
            <v>0</v>
          </cell>
        </row>
        <row r="160">
          <cell r="B160" t="str">
            <v>535/010/5/05/1230</v>
          </cell>
          <cell r="O160">
            <v>0</v>
          </cell>
          <cell r="P160">
            <v>46500</v>
          </cell>
          <cell r="Q160">
            <v>0</v>
          </cell>
        </row>
        <row r="161">
          <cell r="B161" t="str">
            <v>535/025/4/01/1150</v>
          </cell>
          <cell r="O161">
            <v>0</v>
          </cell>
          <cell r="P161">
            <v>900000</v>
          </cell>
          <cell r="Q161">
            <v>0</v>
          </cell>
        </row>
        <row r="162">
          <cell r="B162" t="str">
            <v>535/025/4/01/1151</v>
          </cell>
          <cell r="O162">
            <v>0</v>
          </cell>
          <cell r="P162">
            <v>1800000</v>
          </cell>
          <cell r="Q162">
            <v>-1500000</v>
          </cell>
        </row>
        <row r="163">
          <cell r="B163" t="str">
            <v>535/025/4/01/1152</v>
          </cell>
          <cell r="O163">
            <v>0</v>
          </cell>
          <cell r="P163">
            <v>2500000</v>
          </cell>
          <cell r="Q163">
            <v>-500000</v>
          </cell>
        </row>
        <row r="164">
          <cell r="B164" t="str">
            <v>535/025/4/01/1153</v>
          </cell>
          <cell r="O164">
            <v>0</v>
          </cell>
          <cell r="P164">
            <v>17600000</v>
          </cell>
          <cell r="Q164">
            <v>-9700000</v>
          </cell>
        </row>
        <row r="165">
          <cell r="B165" t="str">
            <v>535/025/4/25/1001</v>
          </cell>
          <cell r="O165">
            <v>4000000</v>
          </cell>
          <cell r="P165">
            <v>0</v>
          </cell>
          <cell r="Q165">
            <v>0</v>
          </cell>
        </row>
        <row r="166">
          <cell r="B166" t="str">
            <v>535/025/4/56/1001</v>
          </cell>
          <cell r="O166">
            <v>21000000</v>
          </cell>
          <cell r="P166">
            <v>0</v>
          </cell>
          <cell r="Q166">
            <v>0</v>
          </cell>
        </row>
        <row r="167">
          <cell r="B167" t="str">
            <v>535/025/6/01/1008</v>
          </cell>
          <cell r="O167">
            <v>145000</v>
          </cell>
          <cell r="P167">
            <v>20923</v>
          </cell>
          <cell r="Q167">
            <v>0</v>
          </cell>
        </row>
        <row r="168">
          <cell r="B168" t="str">
            <v>535/025/6/01/1009</v>
          </cell>
          <cell r="O168">
            <v>3500000</v>
          </cell>
          <cell r="P168">
            <v>0</v>
          </cell>
          <cell r="Q168">
            <v>-3448826</v>
          </cell>
        </row>
        <row r="169">
          <cell r="B169" t="str">
            <v>615/075/5/05/1214</v>
          </cell>
          <cell r="O169">
            <v>0</v>
          </cell>
          <cell r="P169">
            <v>155000</v>
          </cell>
          <cell r="Q169">
            <v>0</v>
          </cell>
        </row>
        <row r="170">
          <cell r="B170" t="str">
            <v>615/080/4/01/1163</v>
          </cell>
          <cell r="O170">
            <v>0</v>
          </cell>
          <cell r="P170">
            <v>600000</v>
          </cell>
          <cell r="Q170">
            <v>0</v>
          </cell>
        </row>
        <row r="171">
          <cell r="B171" t="str">
            <v>615/080/6/54/1100</v>
          </cell>
          <cell r="O171">
            <v>0</v>
          </cell>
          <cell r="P171">
            <v>8282606</v>
          </cell>
          <cell r="Q171">
            <v>-4141303</v>
          </cell>
        </row>
        <row r="172">
          <cell r="B172" t="str">
            <v>615/080/6/54/1101</v>
          </cell>
          <cell r="O172">
            <v>0</v>
          </cell>
          <cell r="P172">
            <v>487102</v>
          </cell>
          <cell r="Q172">
            <v>-243551</v>
          </cell>
        </row>
        <row r="173">
          <cell r="B173" t="str">
            <v>620/005/4/01/1155</v>
          </cell>
          <cell r="O173">
            <v>0</v>
          </cell>
          <cell r="P173">
            <v>200000</v>
          </cell>
          <cell r="Q173">
            <v>0</v>
          </cell>
        </row>
        <row r="174">
          <cell r="B174" t="str">
            <v>620/005/4/36/1045</v>
          </cell>
          <cell r="O174">
            <v>5000000</v>
          </cell>
          <cell r="P174">
            <v>0</v>
          </cell>
          <cell r="Q174">
            <v>-1800000</v>
          </cell>
        </row>
        <row r="175">
          <cell r="B175" t="str">
            <v>620/005/4/36/1046</v>
          </cell>
          <cell r="O175">
            <v>10000000</v>
          </cell>
          <cell r="P175">
            <v>0</v>
          </cell>
          <cell r="Q175">
            <v>0</v>
          </cell>
        </row>
        <row r="176">
          <cell r="B176" t="str">
            <v>620/005/4/68/1003</v>
          </cell>
          <cell r="O176">
            <v>180000000</v>
          </cell>
          <cell r="P176">
            <v>0</v>
          </cell>
          <cell r="Q176">
            <v>-80000000</v>
          </cell>
        </row>
        <row r="177">
          <cell r="B177" t="str">
            <v>620/005/6/01/1018</v>
          </cell>
          <cell r="O177">
            <v>494491</v>
          </cell>
          <cell r="P177">
            <v>0</v>
          </cell>
          <cell r="Q177">
            <v>-163891</v>
          </cell>
        </row>
        <row r="178">
          <cell r="B178" t="str">
            <v>620/005/6/01/1019</v>
          </cell>
          <cell r="O178">
            <v>1100000</v>
          </cell>
          <cell r="P178">
            <v>714607</v>
          </cell>
          <cell r="Q178">
            <v>0</v>
          </cell>
        </row>
        <row r="179">
          <cell r="B179" t="str">
            <v>620/005/6/01/1020</v>
          </cell>
          <cell r="O179">
            <v>600000</v>
          </cell>
          <cell r="P179">
            <v>0</v>
          </cell>
          <cell r="Q179">
            <v>-256092</v>
          </cell>
        </row>
        <row r="180">
          <cell r="B180" t="str">
            <v>620/005/6/01/1021</v>
          </cell>
          <cell r="O180">
            <v>600000</v>
          </cell>
          <cell r="P180">
            <v>0</v>
          </cell>
          <cell r="Q180">
            <v>-13554</v>
          </cell>
        </row>
        <row r="181">
          <cell r="B181" t="str">
            <v>620/005/6/01/1022</v>
          </cell>
          <cell r="O181">
            <v>1900000</v>
          </cell>
          <cell r="P181">
            <v>202612</v>
          </cell>
          <cell r="Q181">
            <v>0</v>
          </cell>
        </row>
        <row r="182">
          <cell r="B182" t="str">
            <v>620/005/6/81/1001</v>
          </cell>
          <cell r="O182">
            <v>710630</v>
          </cell>
          <cell r="P182">
            <v>0</v>
          </cell>
          <cell r="Q182">
            <v>-476843</v>
          </cell>
        </row>
        <row r="183">
          <cell r="B183" t="str">
            <v>635/005/4/01/1156</v>
          </cell>
          <cell r="O183">
            <v>0</v>
          </cell>
          <cell r="P183">
            <v>1000000</v>
          </cell>
          <cell r="Q183">
            <v>-1000000</v>
          </cell>
        </row>
        <row r="184">
          <cell r="B184" t="str">
            <v>635/005/4/36/1044</v>
          </cell>
          <cell r="O184">
            <v>3000000</v>
          </cell>
          <cell r="P184">
            <v>0</v>
          </cell>
          <cell r="Q184">
            <v>0</v>
          </cell>
        </row>
        <row r="185">
          <cell r="B185" t="str">
            <v>635/005/4/36/1047</v>
          </cell>
          <cell r="O185">
            <v>5000000</v>
          </cell>
          <cell r="P185">
            <v>1000000</v>
          </cell>
          <cell r="Q185">
            <v>0</v>
          </cell>
        </row>
        <row r="186">
          <cell r="B186" t="str">
            <v>635/005/5/05/1201</v>
          </cell>
          <cell r="O186">
            <v>0</v>
          </cell>
          <cell r="P186">
            <v>9500</v>
          </cell>
          <cell r="Q186">
            <v>0</v>
          </cell>
        </row>
        <row r="187">
          <cell r="B187" t="str">
            <v>635/005/6/01/1013</v>
          </cell>
          <cell r="O187">
            <v>1000000</v>
          </cell>
          <cell r="P187">
            <v>797478</v>
          </cell>
          <cell r="Q187">
            <v>0</v>
          </cell>
        </row>
        <row r="188">
          <cell r="B188" t="str">
            <v>635/005/6/01/1014</v>
          </cell>
          <cell r="O188">
            <v>3500000</v>
          </cell>
          <cell r="P188">
            <v>130503</v>
          </cell>
          <cell r="Q188">
            <v>0</v>
          </cell>
        </row>
        <row r="189">
          <cell r="B189" t="str">
            <v>635/005/6/01/1015</v>
          </cell>
          <cell r="O189">
            <v>2992741</v>
          </cell>
          <cell r="P189">
            <v>0</v>
          </cell>
          <cell r="Q189">
            <v>-199740</v>
          </cell>
        </row>
        <row r="190">
          <cell r="B190" t="str">
            <v>635/005/6/01/1016</v>
          </cell>
          <cell r="O190">
            <v>1449188</v>
          </cell>
          <cell r="P190">
            <v>0</v>
          </cell>
          <cell r="Q190">
            <v>-1202733</v>
          </cell>
        </row>
        <row r="191">
          <cell r="B191" t="str">
            <v>635/005/6/15/1100</v>
          </cell>
          <cell r="O191">
            <v>0</v>
          </cell>
          <cell r="P191">
            <v>5239</v>
          </cell>
          <cell r="Q191">
            <v>0</v>
          </cell>
        </row>
        <row r="192">
          <cell r="B192" t="str">
            <v>635/005/6/79/1100</v>
          </cell>
          <cell r="O192">
            <v>0</v>
          </cell>
          <cell r="P192">
            <v>375269</v>
          </cell>
          <cell r="Q192">
            <v>0</v>
          </cell>
        </row>
        <row r="193">
          <cell r="B193" t="str">
            <v>635/010/4/01/1006</v>
          </cell>
          <cell r="O193">
            <v>2000000</v>
          </cell>
          <cell r="P193">
            <v>0</v>
          </cell>
          <cell r="Q193">
            <v>0</v>
          </cell>
        </row>
        <row r="194">
          <cell r="B194" t="str">
            <v>635/010/6/01/1017</v>
          </cell>
          <cell r="O194">
            <v>1320000</v>
          </cell>
          <cell r="P194">
            <v>0</v>
          </cell>
          <cell r="Q194">
            <v>-360105</v>
          </cell>
        </row>
        <row r="195">
          <cell r="B195" t="str">
            <v>710/020/5/05/1217</v>
          </cell>
          <cell r="O195">
            <v>0</v>
          </cell>
          <cell r="P195">
            <v>9500</v>
          </cell>
          <cell r="Q195">
            <v>0</v>
          </cell>
        </row>
        <row r="196">
          <cell r="B196" t="str">
            <v>710/020/5/05/1222</v>
          </cell>
          <cell r="O196">
            <v>0</v>
          </cell>
          <cell r="P196">
            <v>9500</v>
          </cell>
          <cell r="Q196">
            <v>0</v>
          </cell>
        </row>
        <row r="197">
          <cell r="B197" t="str">
            <v>710/020/5/05/1233</v>
          </cell>
          <cell r="O197">
            <v>0</v>
          </cell>
          <cell r="P197">
            <v>9500</v>
          </cell>
          <cell r="Q197">
            <v>0</v>
          </cell>
        </row>
        <row r="198">
          <cell r="B198" t="str">
            <v>710/020/6/01/1032</v>
          </cell>
          <cell r="O198">
            <v>235495</v>
          </cell>
          <cell r="P198">
            <v>0</v>
          </cell>
          <cell r="Q198">
            <v>0</v>
          </cell>
        </row>
        <row r="199">
          <cell r="B199" t="str">
            <v>710/020/6/01/1033</v>
          </cell>
          <cell r="O199">
            <v>598124</v>
          </cell>
          <cell r="P199">
            <v>100000</v>
          </cell>
          <cell r="Q199">
            <v>0</v>
          </cell>
        </row>
        <row r="200">
          <cell r="B200" t="str">
            <v>710/020/6/36/1001</v>
          </cell>
          <cell r="O200">
            <v>3000000</v>
          </cell>
          <cell r="P200">
            <v>0</v>
          </cell>
          <cell r="Q200">
            <v>-900000</v>
          </cell>
        </row>
        <row r="201">
          <cell r="B201" t="str">
            <v>710/040/6/01/1031</v>
          </cell>
          <cell r="O201">
            <v>412163</v>
          </cell>
          <cell r="P201">
            <v>0</v>
          </cell>
          <cell r="Q201">
            <v>-311895</v>
          </cell>
        </row>
        <row r="202">
          <cell r="B202" t="str">
            <v>725/010/4/36/1053</v>
          </cell>
          <cell r="O202">
            <v>6227453</v>
          </cell>
          <cell r="P202">
            <v>0</v>
          </cell>
          <cell r="Q202">
            <v>0</v>
          </cell>
        </row>
        <row r="203">
          <cell r="B203" t="str">
            <v>725/010/6/01/1035</v>
          </cell>
          <cell r="O203">
            <v>11502141</v>
          </cell>
          <cell r="P203">
            <v>4456705</v>
          </cell>
          <cell r="Q203">
            <v>0</v>
          </cell>
        </row>
        <row r="204">
          <cell r="B204" t="str">
            <v>725/010/6/01/1036</v>
          </cell>
          <cell r="O204">
            <v>2874803</v>
          </cell>
          <cell r="P204">
            <v>0</v>
          </cell>
          <cell r="Q204">
            <v>-503399</v>
          </cell>
        </row>
        <row r="205">
          <cell r="B205" t="str">
            <v>725/010/6/82/1102</v>
          </cell>
          <cell r="O205">
            <v>0</v>
          </cell>
          <cell r="P205">
            <v>2000000</v>
          </cell>
          <cell r="Q205">
            <v>0</v>
          </cell>
        </row>
        <row r="206">
          <cell r="B206" t="str">
            <v>725/010/6/83/1105</v>
          </cell>
          <cell r="O206">
            <v>0</v>
          </cell>
          <cell r="P206">
            <v>171183</v>
          </cell>
          <cell r="Q206">
            <v>-171183</v>
          </cell>
        </row>
        <row r="207">
          <cell r="B207" t="str">
            <v>725/015/5/05/1212</v>
          </cell>
          <cell r="O207">
            <v>0</v>
          </cell>
          <cell r="P207">
            <v>265000</v>
          </cell>
          <cell r="Q207">
            <v>0</v>
          </cell>
        </row>
        <row r="208">
          <cell r="B208" t="str">
            <v>725/015/6/01/1034</v>
          </cell>
          <cell r="O208">
            <v>180000</v>
          </cell>
          <cell r="P208">
            <v>415</v>
          </cell>
          <cell r="Q208">
            <v>-161813</v>
          </cell>
        </row>
        <row r="209">
          <cell r="B209" t="str">
            <v>725/020/4/01/1021</v>
          </cell>
          <cell r="O209">
            <v>450000</v>
          </cell>
          <cell r="P209">
            <v>0</v>
          </cell>
          <cell r="Q209">
            <v>0</v>
          </cell>
        </row>
        <row r="210">
          <cell r="B210" t="str">
            <v>725/020/5/05/1210</v>
          </cell>
          <cell r="O210">
            <v>0</v>
          </cell>
          <cell r="P210">
            <v>220000</v>
          </cell>
          <cell r="Q210">
            <v>0</v>
          </cell>
        </row>
        <row r="211">
          <cell r="B211" t="str">
            <v>725/020/5/05/1213</v>
          </cell>
          <cell r="O211">
            <v>0</v>
          </cell>
          <cell r="P211">
            <v>265000</v>
          </cell>
          <cell r="Q211">
            <v>0</v>
          </cell>
        </row>
        <row r="212">
          <cell r="B212" t="str">
            <v>725/035/4/01/1022</v>
          </cell>
          <cell r="O212">
            <v>800000</v>
          </cell>
          <cell r="P212">
            <v>0</v>
          </cell>
          <cell r="Q212">
            <v>0</v>
          </cell>
        </row>
        <row r="213">
          <cell r="B213" t="str">
            <v>725/055/6/89/1001</v>
          </cell>
          <cell r="O213">
            <v>43940</v>
          </cell>
          <cell r="P213">
            <v>0</v>
          </cell>
          <cell r="Q213">
            <v>-7150</v>
          </cell>
        </row>
        <row r="214">
          <cell r="B214" t="str">
            <v>725/055/6/89/1002</v>
          </cell>
          <cell r="O214">
            <v>84779</v>
          </cell>
          <cell r="P214">
            <v>0</v>
          </cell>
          <cell r="Q214">
            <v>0</v>
          </cell>
        </row>
        <row r="215">
          <cell r="B215" t="str">
            <v>725/055/6/89/1100</v>
          </cell>
          <cell r="O215">
            <v>0</v>
          </cell>
          <cell r="P215">
            <v>41025</v>
          </cell>
          <cell r="Q215">
            <v>0</v>
          </cell>
        </row>
        <row r="216">
          <cell r="B216" t="str">
            <v>750/005/4/01/1011</v>
          </cell>
          <cell r="O216">
            <v>10000000</v>
          </cell>
          <cell r="P216">
            <v>0</v>
          </cell>
          <cell r="Q216">
            <v>0</v>
          </cell>
        </row>
        <row r="217">
          <cell r="B217" t="str">
            <v>750/005/4/01/1012</v>
          </cell>
          <cell r="O217">
            <v>4000000</v>
          </cell>
          <cell r="P217">
            <v>0</v>
          </cell>
          <cell r="Q217">
            <v>0</v>
          </cell>
        </row>
        <row r="218">
          <cell r="B218" t="str">
            <v>750/005/4/01/1161</v>
          </cell>
          <cell r="O218">
            <v>0</v>
          </cell>
          <cell r="P218">
            <v>1000000</v>
          </cell>
          <cell r="Q218">
            <v>-1000000</v>
          </cell>
        </row>
        <row r="219">
          <cell r="B219" t="str">
            <v>750/005/6/01/1023</v>
          </cell>
          <cell r="O219">
            <v>58000</v>
          </cell>
          <cell r="P219">
            <v>0</v>
          </cell>
          <cell r="Q219">
            <v>-58000</v>
          </cell>
        </row>
        <row r="220">
          <cell r="B220" t="str">
            <v>755/010/4/36/1048</v>
          </cell>
          <cell r="O220">
            <v>1016303</v>
          </cell>
          <cell r="P220">
            <v>0</v>
          </cell>
          <cell r="Q220">
            <v>0</v>
          </cell>
        </row>
        <row r="221">
          <cell r="B221" t="str">
            <v>755/010/5/05/1203</v>
          </cell>
          <cell r="O221">
            <v>0</v>
          </cell>
          <cell r="P221">
            <v>9600</v>
          </cell>
          <cell r="Q221">
            <v>0</v>
          </cell>
        </row>
        <row r="222">
          <cell r="B222" t="str">
            <v>755/010/5/05/1205</v>
          </cell>
          <cell r="O222">
            <v>0</v>
          </cell>
          <cell r="P222">
            <v>30000</v>
          </cell>
          <cell r="Q222">
            <v>0</v>
          </cell>
        </row>
        <row r="223">
          <cell r="B223" t="str">
            <v>755/010/5/05/1215</v>
          </cell>
          <cell r="O223">
            <v>0</v>
          </cell>
          <cell r="P223">
            <v>87000</v>
          </cell>
          <cell r="Q223">
            <v>0</v>
          </cell>
        </row>
        <row r="224">
          <cell r="B224" t="str">
            <v>755/010/5/05/1216</v>
          </cell>
          <cell r="O224">
            <v>0</v>
          </cell>
          <cell r="P224">
            <v>78000</v>
          </cell>
          <cell r="Q224">
            <v>0</v>
          </cell>
        </row>
        <row r="225">
          <cell r="B225" t="str">
            <v>755/010/5/05/1234</v>
          </cell>
          <cell r="O225">
            <v>0</v>
          </cell>
          <cell r="P225">
            <v>15000</v>
          </cell>
          <cell r="Q225">
            <v>0</v>
          </cell>
        </row>
        <row r="226">
          <cell r="B226" t="str">
            <v>755/010/5/05/1236</v>
          </cell>
          <cell r="O226">
            <v>0</v>
          </cell>
          <cell r="P226">
            <v>35000</v>
          </cell>
          <cell r="Q226">
            <v>0</v>
          </cell>
        </row>
        <row r="227">
          <cell r="B227" t="str">
            <v>755/025/4/01/1013</v>
          </cell>
          <cell r="O227">
            <v>385000</v>
          </cell>
          <cell r="P227">
            <v>0</v>
          </cell>
          <cell r="Q227">
            <v>-86776</v>
          </cell>
        </row>
        <row r="228">
          <cell r="B228" t="str">
            <v>755/025/4/36/1049</v>
          </cell>
          <cell r="O228">
            <v>3000000</v>
          </cell>
          <cell r="P228">
            <v>0</v>
          </cell>
          <cell r="Q228">
            <v>0</v>
          </cell>
        </row>
        <row r="229">
          <cell r="B229" t="str">
            <v>755/025/5/05/1239</v>
          </cell>
          <cell r="O229">
            <v>0</v>
          </cell>
          <cell r="P229">
            <v>298224</v>
          </cell>
          <cell r="Q229">
            <v>0</v>
          </cell>
        </row>
        <row r="230">
          <cell r="B230" t="str">
            <v>755/025/6/01/1024</v>
          </cell>
          <cell r="O230">
            <v>160000</v>
          </cell>
          <cell r="P230">
            <v>154956</v>
          </cell>
          <cell r="Q230">
            <v>0</v>
          </cell>
        </row>
        <row r="231">
          <cell r="B231" t="str">
            <v>755/035/6/63/1100</v>
          </cell>
          <cell r="O231">
            <v>0</v>
          </cell>
          <cell r="P231">
            <v>173830</v>
          </cell>
          <cell r="Q231">
            <v>0</v>
          </cell>
        </row>
        <row r="232">
          <cell r="B232" t="str">
            <v>755/035/6/63/1101</v>
          </cell>
          <cell r="O232">
            <v>0</v>
          </cell>
          <cell r="P232">
            <v>160317</v>
          </cell>
          <cell r="Q232">
            <v>0</v>
          </cell>
        </row>
        <row r="233">
          <cell r="B233" t="str">
            <v>760/005/6/78/1100</v>
          </cell>
          <cell r="O233">
            <v>0</v>
          </cell>
          <cell r="P233">
            <v>1000000</v>
          </cell>
          <cell r="Q233">
            <v>-500000</v>
          </cell>
        </row>
        <row r="234">
          <cell r="B234" t="str">
            <v>760/010/5/05/1204</v>
          </cell>
          <cell r="O234">
            <v>0</v>
          </cell>
          <cell r="P234">
            <v>8500</v>
          </cell>
          <cell r="Q234">
            <v>0</v>
          </cell>
        </row>
        <row r="235">
          <cell r="B235" t="str">
            <v>760/025/4/01/1014</v>
          </cell>
          <cell r="O235">
            <v>2792507</v>
          </cell>
          <cell r="P235">
            <v>0</v>
          </cell>
          <cell r="Q235">
            <v>0</v>
          </cell>
        </row>
        <row r="236">
          <cell r="B236" t="str">
            <v>760/025/4/01/1015</v>
          </cell>
          <cell r="O236">
            <v>363795</v>
          </cell>
          <cell r="P236">
            <v>0</v>
          </cell>
          <cell r="Q236">
            <v>0</v>
          </cell>
        </row>
        <row r="237">
          <cell r="B237" t="str">
            <v>760/025/4/36/1050</v>
          </cell>
          <cell r="O237">
            <v>2000000</v>
          </cell>
          <cell r="P237">
            <v>0</v>
          </cell>
          <cell r="Q237">
            <v>0</v>
          </cell>
        </row>
        <row r="238">
          <cell r="B238" t="str">
            <v>760/025/5/05/1211</v>
          </cell>
          <cell r="O238">
            <v>0</v>
          </cell>
          <cell r="P238">
            <v>10000</v>
          </cell>
          <cell r="Q238">
            <v>0</v>
          </cell>
        </row>
        <row r="239">
          <cell r="B239" t="str">
            <v>760/025/5/05/1232</v>
          </cell>
          <cell r="O239">
            <v>0</v>
          </cell>
          <cell r="P239">
            <v>285000</v>
          </cell>
          <cell r="Q239">
            <v>0</v>
          </cell>
        </row>
        <row r="240">
          <cell r="B240" t="str">
            <v>760/025/6/61/1106</v>
          </cell>
          <cell r="O240">
            <v>0</v>
          </cell>
          <cell r="P240">
            <v>625764</v>
          </cell>
          <cell r="Q240">
            <v>0</v>
          </cell>
        </row>
        <row r="241">
          <cell r="B241" t="str">
            <v>765/010/4/36/1052</v>
          </cell>
          <cell r="O241">
            <v>2000000</v>
          </cell>
          <cell r="P241">
            <v>0</v>
          </cell>
          <cell r="Q241">
            <v>0</v>
          </cell>
        </row>
        <row r="242">
          <cell r="B242" t="str">
            <v>765/010/5/05/1209</v>
          </cell>
          <cell r="O242">
            <v>0</v>
          </cell>
          <cell r="P242">
            <v>17100</v>
          </cell>
          <cell r="Q242">
            <v>0</v>
          </cell>
        </row>
        <row r="243">
          <cell r="B243" t="str">
            <v>765/010/5/05/1242</v>
          </cell>
          <cell r="O243">
            <v>0</v>
          </cell>
          <cell r="P243">
            <v>36000</v>
          </cell>
          <cell r="Q243">
            <v>0</v>
          </cell>
        </row>
        <row r="244">
          <cell r="B244" t="str">
            <v>765/010/6/01/1025</v>
          </cell>
          <cell r="O244">
            <v>2350877</v>
          </cell>
          <cell r="P244">
            <v>149123</v>
          </cell>
          <cell r="Q244">
            <v>0</v>
          </cell>
        </row>
        <row r="245">
          <cell r="B245" t="str">
            <v>765/010/6/01/1026</v>
          </cell>
          <cell r="O245">
            <v>275821</v>
          </cell>
          <cell r="P245">
            <v>0</v>
          </cell>
          <cell r="Q245">
            <v>-203783</v>
          </cell>
        </row>
        <row r="246">
          <cell r="B246" t="str">
            <v>765/010/6/61/1107</v>
          </cell>
          <cell r="O246">
            <v>0</v>
          </cell>
          <cell r="P246">
            <v>406901</v>
          </cell>
          <cell r="Q246">
            <v>0</v>
          </cell>
        </row>
        <row r="247">
          <cell r="B247" t="str">
            <v>765/015/4/01/1016</v>
          </cell>
          <cell r="O247">
            <v>137822</v>
          </cell>
          <cell r="P247">
            <v>0</v>
          </cell>
          <cell r="Q247">
            <v>-125102</v>
          </cell>
        </row>
        <row r="248">
          <cell r="B248" t="str">
            <v>765/025/6/01/1027</v>
          </cell>
          <cell r="O248">
            <v>920501</v>
          </cell>
          <cell r="P248">
            <v>0</v>
          </cell>
          <cell r="Q248">
            <v>-197247</v>
          </cell>
        </row>
        <row r="249">
          <cell r="B249" t="str">
            <v>765/025/6/01/1028</v>
          </cell>
          <cell r="O249">
            <v>606481</v>
          </cell>
          <cell r="P249">
            <v>0</v>
          </cell>
          <cell r="Q249">
            <v>0</v>
          </cell>
        </row>
        <row r="250">
          <cell r="B250" t="str">
            <v>765/030/5/05/1219</v>
          </cell>
          <cell r="O250">
            <v>0</v>
          </cell>
          <cell r="P250">
            <v>350000</v>
          </cell>
          <cell r="Q250">
            <v>0</v>
          </cell>
        </row>
        <row r="251">
          <cell r="B251" t="str">
            <v>765/030/6/01/1029</v>
          </cell>
          <cell r="O251">
            <v>348765</v>
          </cell>
          <cell r="P251">
            <v>0</v>
          </cell>
          <cell r="Q251">
            <v>-348765</v>
          </cell>
        </row>
        <row r="252">
          <cell r="B252" t="str">
            <v>765/035/4/01/1017</v>
          </cell>
          <cell r="O252">
            <v>500000</v>
          </cell>
          <cell r="P252">
            <v>0</v>
          </cell>
          <cell r="Q252">
            <v>0</v>
          </cell>
        </row>
        <row r="253">
          <cell r="B253" t="str">
            <v>770/005/4/01/1018</v>
          </cell>
          <cell r="O253">
            <v>1300000</v>
          </cell>
          <cell r="P253">
            <v>0</v>
          </cell>
          <cell r="Q253">
            <v>0</v>
          </cell>
        </row>
        <row r="254">
          <cell r="B254" t="str">
            <v>770/005/5/05/1226</v>
          </cell>
          <cell r="O254">
            <v>0</v>
          </cell>
          <cell r="P254">
            <v>160000</v>
          </cell>
          <cell r="Q254">
            <v>0</v>
          </cell>
        </row>
        <row r="255">
          <cell r="B255" t="str">
            <v>770/005/5/05/1235</v>
          </cell>
          <cell r="O255">
            <v>0</v>
          </cell>
          <cell r="P255">
            <v>1700000</v>
          </cell>
          <cell r="Q255">
            <v>0</v>
          </cell>
        </row>
        <row r="256">
          <cell r="B256" t="str">
            <v>770/010/4/01/1007</v>
          </cell>
          <cell r="O256">
            <v>10500000</v>
          </cell>
          <cell r="P256">
            <v>0</v>
          </cell>
          <cell r="Q256">
            <v>0</v>
          </cell>
        </row>
        <row r="257">
          <cell r="B257" t="str">
            <v>770/010/4/01/1008</v>
          </cell>
          <cell r="O257">
            <v>4500000</v>
          </cell>
          <cell r="P257">
            <v>0</v>
          </cell>
          <cell r="Q257">
            <v>0</v>
          </cell>
        </row>
        <row r="258">
          <cell r="B258" t="str">
            <v>770/010/4/01/1009</v>
          </cell>
          <cell r="O258">
            <v>460000</v>
          </cell>
          <cell r="P258">
            <v>0</v>
          </cell>
          <cell r="Q258">
            <v>0</v>
          </cell>
        </row>
        <row r="259">
          <cell r="B259" t="str">
            <v>770/010/4/01/1010</v>
          </cell>
          <cell r="O259">
            <v>800000</v>
          </cell>
          <cell r="P259">
            <v>0</v>
          </cell>
          <cell r="Q259">
            <v>0</v>
          </cell>
        </row>
        <row r="260">
          <cell r="B260" t="str">
            <v>770/015/4/01/1019</v>
          </cell>
          <cell r="O260">
            <v>1000000</v>
          </cell>
          <cell r="P260">
            <v>0</v>
          </cell>
          <cell r="Q260">
            <v>0</v>
          </cell>
        </row>
        <row r="261">
          <cell r="B261" t="str">
            <v>770/030/4/01/1020</v>
          </cell>
          <cell r="O261">
            <v>1000000</v>
          </cell>
          <cell r="P261">
            <v>0</v>
          </cell>
          <cell r="Q261">
            <v>0</v>
          </cell>
        </row>
        <row r="262">
          <cell r="B262" t="str">
            <v>770/030/4/36/1051</v>
          </cell>
          <cell r="O262">
            <v>8800000</v>
          </cell>
          <cell r="P262">
            <v>0</v>
          </cell>
          <cell r="Q262">
            <v>-6000000</v>
          </cell>
        </row>
        <row r="263">
          <cell r="B263" t="str">
            <v>770/030/4/36/1134</v>
          </cell>
          <cell r="O263">
            <v>0</v>
          </cell>
          <cell r="P263">
            <v>2800000</v>
          </cell>
          <cell r="Q263">
            <v>-2800000</v>
          </cell>
        </row>
        <row r="264">
          <cell r="B264" t="str">
            <v>770/030/4/36/1135</v>
          </cell>
          <cell r="O264">
            <v>0</v>
          </cell>
          <cell r="P264">
            <v>500000</v>
          </cell>
          <cell r="Q264">
            <v>0</v>
          </cell>
        </row>
        <row r="265">
          <cell r="B265" t="str">
            <v>770/030/6/01/1030</v>
          </cell>
          <cell r="O265">
            <v>210479</v>
          </cell>
          <cell r="P265">
            <v>0</v>
          </cell>
          <cell r="Q265">
            <v>-210479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I35"/>
  <sheetViews>
    <sheetView tabSelected="1" workbookViewId="0">
      <pane ySplit="4" topLeftCell="A10" activePane="bottomLeft" state="frozen"/>
      <selection pane="bottomLeft" activeCell="A15" sqref="A15"/>
    </sheetView>
  </sheetViews>
  <sheetFormatPr defaultRowHeight="15"/>
  <cols>
    <col min="1" max="1" width="42.42578125" bestFit="1" customWidth="1"/>
    <col min="2" max="5" width="16.85546875" bestFit="1" customWidth="1"/>
    <col min="6" max="6" width="15.28515625" bestFit="1" customWidth="1"/>
    <col min="7" max="7" width="13.7109375" bestFit="1" customWidth="1"/>
    <col min="8" max="8" width="11.5703125" bestFit="1" customWidth="1"/>
    <col min="9" max="9" width="13.28515625" bestFit="1" customWidth="1"/>
  </cols>
  <sheetData>
    <row r="1" spans="1:9">
      <c r="A1" s="297" t="s">
        <v>1</v>
      </c>
      <c r="B1" s="297"/>
      <c r="C1" s="297"/>
      <c r="D1" s="297"/>
      <c r="E1" s="297"/>
      <c r="F1" s="298"/>
      <c r="G1" s="298"/>
    </row>
    <row r="2" spans="1:9">
      <c r="A2" s="297" t="s">
        <v>0</v>
      </c>
      <c r="B2" s="297"/>
      <c r="C2" s="297"/>
      <c r="D2" s="297"/>
      <c r="E2" s="297"/>
      <c r="F2" s="298"/>
      <c r="G2" s="298"/>
    </row>
    <row r="3" spans="1:9" ht="15.75">
      <c r="F3" s="296" t="s">
        <v>996</v>
      </c>
    </row>
    <row r="4" spans="1:9" ht="30">
      <c r="A4" s="26" t="s">
        <v>2</v>
      </c>
      <c r="B4" s="27" t="s">
        <v>39</v>
      </c>
      <c r="C4" s="27" t="s">
        <v>40</v>
      </c>
      <c r="D4" s="27" t="s">
        <v>41</v>
      </c>
      <c r="E4" s="27" t="s">
        <v>42</v>
      </c>
      <c r="F4" s="27" t="s">
        <v>131</v>
      </c>
      <c r="G4" s="27" t="s">
        <v>68</v>
      </c>
    </row>
    <row r="5" spans="1:9">
      <c r="A5" s="10" t="s">
        <v>45</v>
      </c>
      <c r="B5" s="9"/>
      <c r="C5" s="9"/>
      <c r="D5" s="9"/>
      <c r="E5" s="9"/>
      <c r="F5" s="3"/>
      <c r="G5" s="3"/>
    </row>
    <row r="6" spans="1:9">
      <c r="A6" s="3" t="s">
        <v>46</v>
      </c>
      <c r="B6" s="4">
        <v>4034749.0999999996</v>
      </c>
      <c r="C6" s="4">
        <v>0</v>
      </c>
      <c r="D6" s="4">
        <v>4421727</v>
      </c>
      <c r="E6" s="4">
        <f>3741811-730105.07-1219207.93</f>
        <v>1792498.0000000002</v>
      </c>
      <c r="F6" s="11">
        <f>D6-E6</f>
        <v>2629229</v>
      </c>
      <c r="G6" s="37">
        <f>E6/D6</f>
        <v>0.40538414063102501</v>
      </c>
      <c r="H6" s="34"/>
      <c r="I6" s="47"/>
    </row>
    <row r="7" spans="1:9">
      <c r="A7" s="3" t="s">
        <v>47</v>
      </c>
      <c r="B7" s="4">
        <v>7431149</v>
      </c>
      <c r="C7" s="4">
        <v>0</v>
      </c>
      <c r="D7" s="4">
        <v>2668851</v>
      </c>
      <c r="E7" s="4">
        <v>212230</v>
      </c>
      <c r="F7" s="11">
        <f t="shared" ref="F7:F13" si="0">D7-E7</f>
        <v>2456621</v>
      </c>
      <c r="G7" s="37">
        <f t="shared" ref="G7:G14" si="1">E7/D7</f>
        <v>7.952111226891273E-2</v>
      </c>
    </row>
    <row r="8" spans="1:9">
      <c r="A8" s="3" t="s">
        <v>48</v>
      </c>
      <c r="B8" s="4">
        <v>103955287.81</v>
      </c>
      <c r="C8" s="4">
        <v>290582136.79553998</v>
      </c>
      <c r="D8" s="4">
        <v>98444918</v>
      </c>
      <c r="E8" s="4">
        <f>46249295-14023376.19</f>
        <v>32225918.810000002</v>
      </c>
      <c r="F8" s="11">
        <f t="shared" si="0"/>
        <v>66218999.189999998</v>
      </c>
      <c r="G8" s="37">
        <f t="shared" si="1"/>
        <v>0.32734974506251308</v>
      </c>
    </row>
    <row r="9" spans="1:9">
      <c r="A9" s="3" t="s">
        <v>49</v>
      </c>
      <c r="B9" s="4">
        <v>850254110.17999995</v>
      </c>
      <c r="C9" s="4">
        <v>1157024892.7505999</v>
      </c>
      <c r="D9" s="4">
        <v>1151320413</v>
      </c>
      <c r="E9" s="4">
        <v>1171008102</v>
      </c>
      <c r="F9" s="11">
        <f t="shared" si="0"/>
        <v>-19687689</v>
      </c>
      <c r="G9" s="37">
        <f t="shared" si="1"/>
        <v>1.0171000954883618</v>
      </c>
    </row>
    <row r="10" spans="1:9">
      <c r="A10" s="3" t="s">
        <v>50</v>
      </c>
      <c r="B10" s="4">
        <v>1009148</v>
      </c>
      <c r="C10" s="4">
        <v>3235518.0347199999</v>
      </c>
      <c r="D10" s="4">
        <v>3245800</v>
      </c>
      <c r="E10" s="4">
        <v>3249622</v>
      </c>
      <c r="F10" s="11">
        <f t="shared" si="0"/>
        <v>-3822</v>
      </c>
      <c r="G10" s="37">
        <f t="shared" si="1"/>
        <v>1.0011775217203771</v>
      </c>
    </row>
    <row r="11" spans="1:9">
      <c r="A11" s="3" t="s">
        <v>51</v>
      </c>
      <c r="B11" s="4">
        <v>1428668936.79</v>
      </c>
      <c r="C11" s="4">
        <v>1727529282.3594761</v>
      </c>
      <c r="D11" s="4">
        <v>1718760744</v>
      </c>
      <c r="E11" s="4">
        <f>1870921534-148780159.82</f>
        <v>1722141374.1800001</v>
      </c>
      <c r="F11" s="11">
        <f t="shared" si="0"/>
        <v>-3380630.1800000668</v>
      </c>
      <c r="G11" s="37">
        <f t="shared" si="1"/>
        <v>1.0019668998095292</v>
      </c>
    </row>
    <row r="12" spans="1:9">
      <c r="A12" s="3" t="s">
        <v>52</v>
      </c>
      <c r="B12" s="4">
        <v>40041276.600000001</v>
      </c>
      <c r="C12" s="4">
        <v>39117418.431600004</v>
      </c>
      <c r="D12" s="4">
        <v>41670541</v>
      </c>
      <c r="E12" s="4">
        <f>46745528-12698137.76</f>
        <v>34047390.240000002</v>
      </c>
      <c r="F12" s="11">
        <f t="shared" si="0"/>
        <v>7623150.7599999979</v>
      </c>
      <c r="G12" s="37">
        <f t="shared" si="1"/>
        <v>0.81706139212351481</v>
      </c>
    </row>
    <row r="13" spans="1:9">
      <c r="A13" s="3" t="s">
        <v>53</v>
      </c>
      <c r="B13" s="4">
        <v>136313446.40000001</v>
      </c>
      <c r="C13" s="4">
        <v>174861045.71641999</v>
      </c>
      <c r="D13" s="4">
        <v>174338358</v>
      </c>
      <c r="E13" s="4">
        <f>185753823-3126614.89</f>
        <v>182627208.11000001</v>
      </c>
      <c r="F13" s="11">
        <f t="shared" si="0"/>
        <v>-8288850.1100000143</v>
      </c>
      <c r="G13" s="37">
        <f t="shared" si="1"/>
        <v>1.0475446149951695</v>
      </c>
    </row>
    <row r="14" spans="1:9">
      <c r="A14" s="3" t="s">
        <v>54</v>
      </c>
      <c r="B14" s="4">
        <v>234912249.52000001</v>
      </c>
      <c r="C14" s="4">
        <v>260938875.20108002</v>
      </c>
      <c r="D14" s="4">
        <v>253497235</v>
      </c>
      <c r="E14" s="4">
        <f>269754593-6553850.98</f>
        <v>263200742.02000001</v>
      </c>
      <c r="F14" s="36">
        <f>D14-E14</f>
        <v>-9703507.0200000107</v>
      </c>
      <c r="G14" s="37">
        <f t="shared" si="1"/>
        <v>1.0382785517167477</v>
      </c>
    </row>
    <row r="15" spans="1:9">
      <c r="A15" s="5" t="s">
        <v>55</v>
      </c>
      <c r="B15" s="6">
        <f>SUM(B6:B14)</f>
        <v>2806620353.4000001</v>
      </c>
      <c r="C15" s="6">
        <f t="shared" ref="C15:E15" si="2">SUM(C6:C14)</f>
        <v>3653289169.2894359</v>
      </c>
      <c r="D15" s="6">
        <f t="shared" si="2"/>
        <v>3448368587</v>
      </c>
      <c r="E15" s="6">
        <f t="shared" si="2"/>
        <v>3410505085.3599997</v>
      </c>
      <c r="F15" s="6">
        <f>SUM(F6:F14)</f>
        <v>37863501.639999904</v>
      </c>
      <c r="G15" s="38">
        <f>E15/D15</f>
        <v>0.98901987978235795</v>
      </c>
    </row>
    <row r="16" spans="1:9" hidden="1">
      <c r="A16" s="3"/>
      <c r="B16" s="4"/>
      <c r="C16" s="4"/>
      <c r="D16" s="4"/>
      <c r="E16" s="4"/>
      <c r="F16" s="3"/>
      <c r="G16" s="3"/>
    </row>
    <row r="17" spans="1:7" hidden="1">
      <c r="A17" s="2" t="s">
        <v>56</v>
      </c>
      <c r="B17" s="4"/>
      <c r="C17" s="4"/>
      <c r="D17" s="4"/>
      <c r="E17" s="4"/>
      <c r="F17" s="3"/>
      <c r="G17" s="3"/>
    </row>
    <row r="18" spans="1:7" hidden="1">
      <c r="A18" s="3" t="s">
        <v>46</v>
      </c>
      <c r="B18" s="4">
        <v>87944455.730000004</v>
      </c>
      <c r="C18" s="4">
        <v>104510882.38894859</v>
      </c>
      <c r="D18" s="4">
        <v>127377542</v>
      </c>
      <c r="E18" s="4">
        <v>108249727</v>
      </c>
      <c r="F18" s="36">
        <f>D18-E18</f>
        <v>19127815</v>
      </c>
      <c r="G18" s="37">
        <f>E18/D18</f>
        <v>0.84983369360353966</v>
      </c>
    </row>
    <row r="19" spans="1:7" hidden="1">
      <c r="A19" s="3" t="s">
        <v>47</v>
      </c>
      <c r="B19" s="4">
        <v>46108575.469999999</v>
      </c>
      <c r="C19" s="4">
        <v>37771065.020320781</v>
      </c>
      <c r="D19" s="4">
        <v>40654267</v>
      </c>
      <c r="E19" s="4">
        <v>35195785</v>
      </c>
      <c r="F19" s="36">
        <f t="shared" ref="F19:F26" si="3">D19-E19</f>
        <v>5458482</v>
      </c>
      <c r="G19" s="37">
        <f t="shared" ref="G19:G26" si="4">E19/D19</f>
        <v>0.86573409379143396</v>
      </c>
    </row>
    <row r="20" spans="1:7" hidden="1">
      <c r="A20" s="3" t="s">
        <v>48</v>
      </c>
      <c r="B20" s="4">
        <v>89258482.760000005</v>
      </c>
      <c r="C20" s="4">
        <v>312578880.03643918</v>
      </c>
      <c r="D20" s="4">
        <v>120308217</v>
      </c>
      <c r="E20" s="4">
        <f>63578512-15793348.72</f>
        <v>47785163.280000001</v>
      </c>
      <c r="F20" s="36">
        <f t="shared" si="3"/>
        <v>72523053.719999999</v>
      </c>
      <c r="G20" s="37">
        <f t="shared" si="4"/>
        <v>0.39718952264083507</v>
      </c>
    </row>
    <row r="21" spans="1:7" hidden="1">
      <c r="A21" s="3" t="s">
        <v>49</v>
      </c>
      <c r="B21" s="4">
        <v>234162376.94</v>
      </c>
      <c r="C21" s="4">
        <v>337166629.07681078</v>
      </c>
      <c r="D21" s="4">
        <v>322692364</v>
      </c>
      <c r="E21" s="4">
        <v>306889528</v>
      </c>
      <c r="F21" s="36">
        <f t="shared" si="3"/>
        <v>15802836</v>
      </c>
      <c r="G21" s="37">
        <f t="shared" si="4"/>
        <v>0.95102816873596674</v>
      </c>
    </row>
    <row r="22" spans="1:7" hidden="1">
      <c r="A22" s="3" t="s">
        <v>50</v>
      </c>
      <c r="B22" s="4">
        <v>81709590.359999999</v>
      </c>
      <c r="C22" s="4">
        <v>110558254.89672829</v>
      </c>
      <c r="D22" s="4">
        <v>104894927</v>
      </c>
      <c r="E22" s="4">
        <v>93658995</v>
      </c>
      <c r="F22" s="36">
        <f t="shared" si="3"/>
        <v>11235932</v>
      </c>
      <c r="G22" s="37">
        <f t="shared" si="4"/>
        <v>0.89288393327162519</v>
      </c>
    </row>
    <row r="23" spans="1:7" hidden="1">
      <c r="A23" s="3" t="s">
        <v>51</v>
      </c>
      <c r="B23" s="4">
        <v>1867495860.5699999</v>
      </c>
      <c r="C23" s="4">
        <v>2104625866.0201576</v>
      </c>
      <c r="D23" s="4">
        <v>2079821684</v>
      </c>
      <c r="E23" s="4">
        <v>1981997932</v>
      </c>
      <c r="F23" s="36">
        <f t="shared" si="3"/>
        <v>97823752</v>
      </c>
      <c r="G23" s="37">
        <f t="shared" si="4"/>
        <v>0.95296531777096327</v>
      </c>
    </row>
    <row r="24" spans="1:7" hidden="1">
      <c r="A24" s="3" t="s">
        <v>52</v>
      </c>
      <c r="B24" s="4">
        <v>183846880.69999999</v>
      </c>
      <c r="C24" s="4">
        <v>208612660.52933908</v>
      </c>
      <c r="D24" s="4">
        <v>209155236</v>
      </c>
      <c r="E24" s="4">
        <v>199382236</v>
      </c>
      <c r="F24" s="36">
        <f t="shared" si="3"/>
        <v>9773000</v>
      </c>
      <c r="G24" s="37">
        <f t="shared" si="4"/>
        <v>0.9532739405099091</v>
      </c>
    </row>
    <row r="25" spans="1:7" hidden="1">
      <c r="A25" s="3" t="s">
        <v>53</v>
      </c>
      <c r="B25" s="4">
        <v>200262377.66999999</v>
      </c>
      <c r="C25" s="4">
        <v>257642893.53789982</v>
      </c>
      <c r="D25" s="4">
        <v>264470642</v>
      </c>
      <c r="E25" s="4">
        <v>243596559</v>
      </c>
      <c r="F25" s="36">
        <f t="shared" si="3"/>
        <v>20874083</v>
      </c>
      <c r="G25" s="37">
        <f>E25/D25</f>
        <v>0.92107221110765103</v>
      </c>
    </row>
    <row r="26" spans="1:7" hidden="1">
      <c r="A26" s="3" t="s">
        <v>54</v>
      </c>
      <c r="B26" s="4">
        <v>442213395.51999998</v>
      </c>
      <c r="C26" s="4">
        <v>453523859.1899811</v>
      </c>
      <c r="D26" s="4">
        <v>454452887</v>
      </c>
      <c r="E26" s="4">
        <v>421487056</v>
      </c>
      <c r="F26" s="36">
        <f t="shared" si="3"/>
        <v>32965831</v>
      </c>
      <c r="G26" s="37">
        <f t="shared" si="4"/>
        <v>0.92746039921185497</v>
      </c>
    </row>
    <row r="27" spans="1:7" hidden="1">
      <c r="A27" s="5" t="s">
        <v>57</v>
      </c>
      <c r="B27" s="6">
        <f>SUM(B18:B26)</f>
        <v>3233001995.7199998</v>
      </c>
      <c r="C27" s="6">
        <f t="shared" ref="C27:D27" si="5">SUM(C18:C26)</f>
        <v>3926990990.6966252</v>
      </c>
      <c r="D27" s="6">
        <f t="shared" si="5"/>
        <v>3723827766</v>
      </c>
      <c r="E27" s="6">
        <f>SUM(E18:E26)-1</f>
        <v>3438242980.2799997</v>
      </c>
      <c r="F27" s="6">
        <f>D27-E27</f>
        <v>285584785.72000027</v>
      </c>
      <c r="G27" s="38">
        <f>E27/D27</f>
        <v>0.92330880919695035</v>
      </c>
    </row>
    <row r="28" spans="1:7" hidden="1">
      <c r="A28" s="3"/>
      <c r="B28" s="4"/>
      <c r="C28" s="4"/>
      <c r="D28" s="4"/>
      <c r="E28" s="4"/>
      <c r="F28" s="39"/>
      <c r="G28" s="40"/>
    </row>
    <row r="29" spans="1:7" hidden="1">
      <c r="A29" s="3" t="s">
        <v>34</v>
      </c>
      <c r="B29" s="4">
        <v>0</v>
      </c>
      <c r="C29" s="4">
        <v>-310740545.44878203</v>
      </c>
      <c r="D29" s="4">
        <v>310740545.44878203</v>
      </c>
      <c r="E29" s="4">
        <v>0</v>
      </c>
      <c r="F29" s="41"/>
      <c r="G29" s="42"/>
    </row>
    <row r="30" spans="1:7" hidden="1">
      <c r="A30" s="3" t="s">
        <v>35</v>
      </c>
      <c r="B30" s="4">
        <v>232733603.59999999</v>
      </c>
      <c r="C30" s="4">
        <v>654418089</v>
      </c>
      <c r="D30" s="4">
        <v>570538993</v>
      </c>
      <c r="E30" s="4">
        <v>187131452.63999999</v>
      </c>
      <c r="F30" s="41"/>
      <c r="G30" s="43"/>
    </row>
    <row r="31" spans="1:7" hidden="1">
      <c r="A31" s="3" t="s">
        <v>36</v>
      </c>
      <c r="B31" s="4">
        <v>0</v>
      </c>
      <c r="C31" s="4">
        <v>0</v>
      </c>
      <c r="D31" s="4">
        <v>0</v>
      </c>
      <c r="E31" s="4">
        <v>-15793348.720000001</v>
      </c>
      <c r="F31" s="41"/>
      <c r="G31" s="43"/>
    </row>
    <row r="32" spans="1:7" hidden="1">
      <c r="A32" s="3" t="s">
        <v>37</v>
      </c>
      <c r="B32" s="4"/>
      <c r="C32" s="4"/>
      <c r="D32" s="4"/>
      <c r="E32" s="4"/>
      <c r="F32" s="35"/>
      <c r="G32" s="43"/>
    </row>
    <row r="33" spans="1:7" hidden="1">
      <c r="A33" s="5" t="s">
        <v>38</v>
      </c>
      <c r="B33" s="6">
        <f>B15-B27+B29+B30+B31</f>
        <v>-193648038.7199997</v>
      </c>
      <c r="C33" s="6">
        <f t="shared" ref="C33" si="6">C15-C27+C29+C30+C31</f>
        <v>69975722.144028664</v>
      </c>
      <c r="D33" s="6">
        <f>D15-D27+D29+D30+D31+1</f>
        <v>605820360.44878197</v>
      </c>
      <c r="E33" s="6">
        <f>E15-E27+E29+E30+E31-33874.87</f>
        <v>143566334.12999991</v>
      </c>
      <c r="F33" s="44"/>
      <c r="G33" s="45"/>
    </row>
    <row r="35" spans="1:7">
      <c r="E35" s="12"/>
    </row>
  </sheetData>
  <mergeCells count="2">
    <mergeCell ref="A1:G1"/>
    <mergeCell ref="A2:G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G49"/>
  <sheetViews>
    <sheetView workbookViewId="0">
      <pane ySplit="4" topLeftCell="A14" activePane="bottomLeft" state="frozen"/>
      <selection pane="bottomLeft" activeCell="B16" sqref="B16"/>
    </sheetView>
  </sheetViews>
  <sheetFormatPr defaultRowHeight="15"/>
  <cols>
    <col min="1" max="1" width="54.140625" customWidth="1"/>
    <col min="2" max="2" width="14.42578125" customWidth="1"/>
    <col min="3" max="5" width="14.28515625" bestFit="1" customWidth="1"/>
    <col min="6" max="6" width="12.5703125" bestFit="1" customWidth="1"/>
  </cols>
  <sheetData>
    <row r="1" spans="1:7">
      <c r="A1" s="297" t="s">
        <v>1</v>
      </c>
      <c r="B1" s="297"/>
      <c r="C1" s="297"/>
      <c r="D1" s="297"/>
      <c r="E1" s="297"/>
      <c r="F1" s="298"/>
      <c r="G1" s="298"/>
    </row>
    <row r="2" spans="1:7">
      <c r="A2" s="297" t="s">
        <v>0</v>
      </c>
      <c r="B2" s="297"/>
      <c r="C2" s="297"/>
      <c r="D2" s="297"/>
      <c r="E2" s="297"/>
      <c r="F2" s="298"/>
      <c r="G2" s="298"/>
    </row>
    <row r="3" spans="1:7" ht="15.75">
      <c r="F3" s="296" t="s">
        <v>997</v>
      </c>
    </row>
    <row r="4" spans="1:7" ht="45">
      <c r="A4" s="26" t="s">
        <v>2</v>
      </c>
      <c r="B4" s="27" t="s">
        <v>39</v>
      </c>
      <c r="C4" s="27" t="s">
        <v>40</v>
      </c>
      <c r="D4" s="27" t="s">
        <v>41</v>
      </c>
      <c r="E4" s="27" t="s">
        <v>42</v>
      </c>
      <c r="F4" s="27" t="s">
        <v>131</v>
      </c>
      <c r="G4" s="27" t="s">
        <v>68</v>
      </c>
    </row>
    <row r="5" spans="1:7">
      <c r="A5" s="2" t="s">
        <v>3</v>
      </c>
      <c r="B5" s="3"/>
      <c r="C5" s="3"/>
      <c r="D5" s="3"/>
      <c r="E5" s="3"/>
      <c r="F5" s="46"/>
      <c r="G5" s="46"/>
    </row>
    <row r="6" spans="1:7">
      <c r="A6" s="3" t="s">
        <v>4</v>
      </c>
      <c r="B6" s="4">
        <v>453306422.25999999</v>
      </c>
      <c r="C6" s="4">
        <v>520510728</v>
      </c>
      <c r="D6" s="4">
        <v>519835876</v>
      </c>
      <c r="E6" s="4">
        <v>521930666.70999998</v>
      </c>
      <c r="F6" s="36">
        <f>D6-E6</f>
        <v>-2094790.7099999785</v>
      </c>
      <c r="G6" s="37">
        <f>E6/D6</f>
        <v>1.0040297155442961</v>
      </c>
    </row>
    <row r="7" spans="1:7">
      <c r="A7" s="3" t="s">
        <v>5</v>
      </c>
      <c r="B7" s="4">
        <v>0</v>
      </c>
      <c r="C7" s="4">
        <v>1235966</v>
      </c>
      <c r="D7" s="4">
        <v>1235966</v>
      </c>
      <c r="E7" s="4">
        <v>583813.47</v>
      </c>
      <c r="F7" s="36">
        <f t="shared" ref="F7:F22" si="0">D7-E7</f>
        <v>652152.53</v>
      </c>
      <c r="G7" s="37">
        <f t="shared" ref="G7:G21" si="1">E7/D7</f>
        <v>0.47235398870195455</v>
      </c>
    </row>
    <row r="8" spans="1:7">
      <c r="A8" s="3" t="s">
        <v>6</v>
      </c>
      <c r="B8" s="4">
        <v>924517221.42000008</v>
      </c>
      <c r="C8" s="4">
        <v>1142651893.557616</v>
      </c>
      <c r="D8" s="4">
        <v>1142651894</v>
      </c>
      <c r="E8" s="4">
        <v>1137197631.55</v>
      </c>
      <c r="F8" s="36">
        <f t="shared" si="0"/>
        <v>5454262.4500000477</v>
      </c>
      <c r="G8" s="37">
        <f t="shared" si="1"/>
        <v>0.99522666309954932</v>
      </c>
    </row>
    <row r="9" spans="1:7">
      <c r="A9" s="3" t="s">
        <v>7</v>
      </c>
      <c r="B9" s="4">
        <v>200157655.72</v>
      </c>
      <c r="C9" s="4">
        <v>233282971.27950001</v>
      </c>
      <c r="D9" s="4">
        <v>225867262</v>
      </c>
      <c r="E9" s="4">
        <v>239551504.09999999</v>
      </c>
      <c r="F9" s="36">
        <f t="shared" si="0"/>
        <v>-13684242.099999994</v>
      </c>
      <c r="G9" s="37">
        <f t="shared" si="1"/>
        <v>1.0605853277665358</v>
      </c>
    </row>
    <row r="10" spans="1:7">
      <c r="A10" s="3" t="s">
        <v>8</v>
      </c>
      <c r="B10" s="4">
        <v>166162041.19</v>
      </c>
      <c r="C10" s="4">
        <v>180202567.572</v>
      </c>
      <c r="D10" s="4">
        <v>182819826</v>
      </c>
      <c r="E10" s="4">
        <v>183646197.41999999</v>
      </c>
      <c r="F10" s="36">
        <f t="shared" si="0"/>
        <v>-826371.41999998689</v>
      </c>
      <c r="G10" s="37">
        <f t="shared" si="1"/>
        <v>1.0045201411579945</v>
      </c>
    </row>
    <row r="11" spans="1:7">
      <c r="A11" s="3" t="s">
        <v>9</v>
      </c>
      <c r="B11" s="4">
        <v>157219213.81</v>
      </c>
      <c r="C11" s="4">
        <v>173905216.39399999</v>
      </c>
      <c r="D11" s="4">
        <v>176193101</v>
      </c>
      <c r="E11" s="4">
        <v>175340727.61000001</v>
      </c>
      <c r="F11" s="36">
        <f t="shared" si="0"/>
        <v>852373.38999998569</v>
      </c>
      <c r="G11" s="37">
        <f t="shared" si="1"/>
        <v>0.99516227715408678</v>
      </c>
    </row>
    <row r="12" spans="1:7">
      <c r="A12" s="3" t="s">
        <v>10</v>
      </c>
      <c r="B12" s="4">
        <v>16943708.99000001</v>
      </c>
      <c r="C12" s="4">
        <v>22538901</v>
      </c>
      <c r="D12" s="4">
        <v>22538901</v>
      </c>
      <c r="E12" s="4">
        <v>20778161.940000001</v>
      </c>
      <c r="F12" s="36">
        <f t="shared" si="0"/>
        <v>1760739.0599999987</v>
      </c>
      <c r="G12" s="37">
        <f t="shared" si="1"/>
        <v>0.92187999494740236</v>
      </c>
    </row>
    <row r="13" spans="1:7">
      <c r="A13" s="3" t="s">
        <v>11</v>
      </c>
      <c r="B13" s="4">
        <v>14107440.470000001</v>
      </c>
      <c r="C13" s="4">
        <v>12759012.935279999</v>
      </c>
      <c r="D13" s="4">
        <v>12759013</v>
      </c>
      <c r="E13" s="4">
        <v>13387802.57</v>
      </c>
      <c r="F13" s="36">
        <f t="shared" si="0"/>
        <v>-628789.5700000003</v>
      </c>
      <c r="G13" s="37">
        <f t="shared" si="1"/>
        <v>1.049281991483197</v>
      </c>
    </row>
    <row r="14" spans="1:7">
      <c r="A14" s="3" t="s">
        <v>12</v>
      </c>
      <c r="B14" s="4">
        <v>32526922.170000002</v>
      </c>
      <c r="C14" s="4">
        <v>30191671</v>
      </c>
      <c r="D14" s="4">
        <v>30191671</v>
      </c>
      <c r="E14" s="4">
        <v>58688995.049999997</v>
      </c>
      <c r="F14" s="36">
        <f t="shared" si="0"/>
        <v>-28497324.049999997</v>
      </c>
      <c r="G14" s="37">
        <f t="shared" si="1"/>
        <v>1.9438803188468765</v>
      </c>
    </row>
    <row r="15" spans="1:7">
      <c r="A15" s="3" t="s">
        <v>13</v>
      </c>
      <c r="B15" s="4">
        <v>21202461.260000002</v>
      </c>
      <c r="C15" s="4">
        <v>22036057.087499999</v>
      </c>
      <c r="D15" s="4">
        <v>22036058</v>
      </c>
      <c r="E15" s="4">
        <v>23919884.030000001</v>
      </c>
      <c r="F15" s="36">
        <f t="shared" si="0"/>
        <v>-1883826.0300000012</v>
      </c>
      <c r="G15" s="37">
        <f t="shared" si="1"/>
        <v>1.0854883405189804</v>
      </c>
    </row>
    <row r="16" spans="1:7">
      <c r="A16" s="3" t="s">
        <v>14</v>
      </c>
      <c r="B16" s="4">
        <v>0</v>
      </c>
      <c r="C16" s="4">
        <v>60334.05</v>
      </c>
      <c r="D16" s="4">
        <v>60334</v>
      </c>
      <c r="E16" s="4">
        <v>0</v>
      </c>
      <c r="F16" s="36">
        <f t="shared" si="0"/>
        <v>60334</v>
      </c>
      <c r="G16" s="37">
        <f t="shared" si="1"/>
        <v>0</v>
      </c>
    </row>
    <row r="17" spans="1:7">
      <c r="A17" s="3" t="s">
        <v>15</v>
      </c>
      <c r="B17" s="4">
        <v>7320910.4699999997</v>
      </c>
      <c r="C17" s="4">
        <v>10656828.284219999</v>
      </c>
      <c r="D17" s="4">
        <v>10656828</v>
      </c>
      <c r="E17" s="4">
        <v>5455740.0499999998</v>
      </c>
      <c r="F17" s="36">
        <f t="shared" si="0"/>
        <v>5201087.95</v>
      </c>
      <c r="G17" s="37">
        <f t="shared" si="1"/>
        <v>0.5119478375741825</v>
      </c>
    </row>
    <row r="18" spans="1:7">
      <c r="A18" s="3" t="s">
        <v>16</v>
      </c>
      <c r="B18" s="4">
        <v>15052974.460000001</v>
      </c>
      <c r="C18" s="4">
        <v>15391120.692780001</v>
      </c>
      <c r="D18" s="4">
        <v>15391120</v>
      </c>
      <c r="E18" s="4">
        <v>15707755.390000001</v>
      </c>
      <c r="F18" s="36">
        <f t="shared" si="0"/>
        <v>-316635.3900000006</v>
      </c>
      <c r="G18" s="37">
        <f t="shared" si="1"/>
        <v>1.0205726022537671</v>
      </c>
    </row>
    <row r="19" spans="1:7" hidden="1">
      <c r="A19" s="3" t="s">
        <v>17</v>
      </c>
      <c r="B19" s="4"/>
      <c r="C19" s="4"/>
      <c r="D19" s="4"/>
      <c r="E19" s="4"/>
      <c r="F19" s="36">
        <f t="shared" si="0"/>
        <v>0</v>
      </c>
      <c r="G19" s="37" t="e">
        <f t="shared" si="1"/>
        <v>#DIV/0!</v>
      </c>
    </row>
    <row r="20" spans="1:7">
      <c r="A20" s="3" t="s">
        <v>18</v>
      </c>
      <c r="B20" s="4">
        <v>679071348.64999998</v>
      </c>
      <c r="C20" s="4">
        <v>966570087</v>
      </c>
      <c r="D20" s="4">
        <v>763689501</v>
      </c>
      <c r="E20" s="4">
        <v>724619308.04999995</v>
      </c>
      <c r="F20" s="36">
        <f t="shared" si="0"/>
        <v>39070192.950000048</v>
      </c>
      <c r="G20" s="37">
        <f t="shared" si="1"/>
        <v>0.94884021202486057</v>
      </c>
    </row>
    <row r="21" spans="1:7">
      <c r="A21" s="3" t="s">
        <v>19</v>
      </c>
      <c r="B21" s="4">
        <v>118595012.90000001</v>
      </c>
      <c r="C21" s="4">
        <v>321295820</v>
      </c>
      <c r="D21" s="4">
        <v>322441236</v>
      </c>
      <c r="E21" s="4">
        <v>288038468.44999999</v>
      </c>
      <c r="F21" s="36">
        <f t="shared" si="0"/>
        <v>34402767.550000012</v>
      </c>
      <c r="G21" s="37">
        <f t="shared" si="1"/>
        <v>0.89330531052175965</v>
      </c>
    </row>
    <row r="22" spans="1:7">
      <c r="A22" s="3" t="s">
        <v>20</v>
      </c>
      <c r="B22" s="4">
        <v>437019.74</v>
      </c>
      <c r="C22" s="4"/>
      <c r="D22" s="4"/>
      <c r="E22" s="4">
        <v>1658429.65</v>
      </c>
      <c r="F22" s="36">
        <f t="shared" si="0"/>
        <v>-1658429.65</v>
      </c>
      <c r="G22" s="37" t="e">
        <f>E22/D22</f>
        <v>#DIV/0!</v>
      </c>
    </row>
    <row r="23" spans="1:7">
      <c r="A23" s="5" t="s">
        <v>44</v>
      </c>
      <c r="B23" s="6">
        <f>SUM(B6:B22)</f>
        <v>2806620353.5100002</v>
      </c>
      <c r="C23" s="6">
        <f t="shared" ref="C23:E23" si="2">SUM(C6:C22)</f>
        <v>3653289174.8528962</v>
      </c>
      <c r="D23" s="6">
        <f t="shared" si="2"/>
        <v>3448368587</v>
      </c>
      <c r="E23" s="6">
        <f t="shared" si="2"/>
        <v>3410505086.0400004</v>
      </c>
      <c r="F23" s="6">
        <f>D23-E23</f>
        <v>37863500.959999561</v>
      </c>
      <c r="G23" s="38">
        <f>E23/D23</f>
        <v>0.98901987997955287</v>
      </c>
    </row>
    <row r="24" spans="1:7" hidden="1">
      <c r="A24" s="3"/>
      <c r="B24" s="4"/>
      <c r="C24" s="4"/>
      <c r="D24" s="4"/>
      <c r="E24" s="4"/>
      <c r="F24" s="46"/>
      <c r="G24" s="46"/>
    </row>
    <row r="25" spans="1:7" hidden="1">
      <c r="A25" s="2" t="s">
        <v>21</v>
      </c>
      <c r="B25" s="4"/>
      <c r="C25" s="4"/>
      <c r="D25" s="4"/>
      <c r="E25" s="4"/>
      <c r="F25" s="3"/>
      <c r="G25" s="3"/>
    </row>
    <row r="26" spans="1:7" hidden="1">
      <c r="A26" s="3" t="s">
        <v>22</v>
      </c>
      <c r="B26" s="4">
        <v>858017015.10100007</v>
      </c>
      <c r="C26" s="4">
        <v>983308133.88196576</v>
      </c>
      <c r="D26" s="4">
        <v>979841471.52333343</v>
      </c>
      <c r="E26" s="4">
        <v>956506002.75999999</v>
      </c>
      <c r="F26" s="36">
        <f>D26-E26</f>
        <v>23335468.76333344</v>
      </c>
      <c r="G26" s="37">
        <f>E26/D26</f>
        <v>0.97618444468669574</v>
      </c>
    </row>
    <row r="27" spans="1:7" hidden="1">
      <c r="A27" s="3" t="s">
        <v>23</v>
      </c>
      <c r="B27" s="4">
        <v>23277826.609999999</v>
      </c>
      <c r="C27" s="4">
        <v>28870622.622499824</v>
      </c>
      <c r="D27" s="4">
        <v>42074354</v>
      </c>
      <c r="E27" s="4">
        <v>42965668.119999997</v>
      </c>
      <c r="F27" s="36">
        <f t="shared" ref="F27:F36" si="3">D27-E27</f>
        <v>-891314.11999999732</v>
      </c>
      <c r="G27" s="37">
        <f t="shared" ref="G27:G36" si="4">E27/D27</f>
        <v>1.0211842615575273</v>
      </c>
    </row>
    <row r="28" spans="1:7" hidden="1">
      <c r="A28" s="3" t="s">
        <v>24</v>
      </c>
      <c r="B28" s="4">
        <v>210998042.72999999</v>
      </c>
      <c r="C28" s="4">
        <v>165450000</v>
      </c>
      <c r="D28" s="4">
        <v>165450000</v>
      </c>
      <c r="E28" s="4">
        <v>64013323.810000002</v>
      </c>
      <c r="F28" s="36">
        <f t="shared" si="3"/>
        <v>101436676.19</v>
      </c>
      <c r="G28" s="37">
        <f t="shared" si="4"/>
        <v>0.38690434457540046</v>
      </c>
    </row>
    <row r="29" spans="1:7" hidden="1">
      <c r="A29" s="3" t="s">
        <v>25</v>
      </c>
      <c r="B29" s="4" t="s">
        <v>70</v>
      </c>
      <c r="C29" s="4">
        <v>473248010.10233611</v>
      </c>
      <c r="D29" s="4">
        <v>473248011</v>
      </c>
      <c r="E29" s="4">
        <v>491014921.61000001</v>
      </c>
      <c r="F29" s="36">
        <f t="shared" si="3"/>
        <v>-17766910.610000014</v>
      </c>
      <c r="G29" s="37">
        <f t="shared" si="4"/>
        <v>1.0375424939926479</v>
      </c>
    </row>
    <row r="30" spans="1:7" hidden="1">
      <c r="A30" s="3" t="s">
        <v>26</v>
      </c>
      <c r="B30" s="4">
        <v>20517658.010000002</v>
      </c>
      <c r="C30" s="4">
        <v>67067231</v>
      </c>
      <c r="D30" s="4">
        <v>93951193</v>
      </c>
      <c r="E30" s="4">
        <v>145370296.62</v>
      </c>
      <c r="F30" s="36">
        <f t="shared" si="3"/>
        <v>-51419103.620000005</v>
      </c>
      <c r="G30" s="37">
        <f t="shared" si="4"/>
        <v>1.547295909483555</v>
      </c>
    </row>
    <row r="31" spans="1:7" hidden="1">
      <c r="A31" s="3" t="s">
        <v>27</v>
      </c>
      <c r="B31" s="4">
        <v>771252978.48000002</v>
      </c>
      <c r="C31" s="4">
        <v>940527838.67809999</v>
      </c>
      <c r="D31" s="4">
        <v>928118537</v>
      </c>
      <c r="E31" s="4">
        <v>915387162.25</v>
      </c>
      <c r="F31" s="36">
        <f t="shared" si="3"/>
        <v>12731374.75</v>
      </c>
      <c r="G31" s="37">
        <f t="shared" si="4"/>
        <v>0.98628259835090437</v>
      </c>
    </row>
    <row r="32" spans="1:7" hidden="1">
      <c r="A32" s="3" t="s">
        <v>28</v>
      </c>
      <c r="B32" s="4"/>
      <c r="C32" s="4"/>
      <c r="D32" s="4"/>
      <c r="E32" s="4"/>
      <c r="F32" s="36">
        <f>D32-E32</f>
        <v>0</v>
      </c>
      <c r="G32" s="37" t="e">
        <f t="shared" si="4"/>
        <v>#DIV/0!</v>
      </c>
    </row>
    <row r="33" spans="1:7" hidden="1">
      <c r="A33" s="3" t="s">
        <v>29</v>
      </c>
      <c r="B33" s="4">
        <v>5907803.9000000004</v>
      </c>
      <c r="C33" s="4">
        <v>8317221.3609660007</v>
      </c>
      <c r="D33" s="4">
        <v>9673250</v>
      </c>
      <c r="E33" s="4">
        <v>6839653.6699999999</v>
      </c>
      <c r="F33" s="36">
        <f t="shared" si="3"/>
        <v>2833596.33</v>
      </c>
      <c r="G33" s="37">
        <f t="shared" si="4"/>
        <v>0.70706884139249992</v>
      </c>
    </row>
    <row r="34" spans="1:7" hidden="1">
      <c r="A34" s="3" t="s">
        <v>30</v>
      </c>
      <c r="B34" s="4">
        <v>2990030.6</v>
      </c>
      <c r="C34" s="4">
        <v>3431607.1087999996</v>
      </c>
      <c r="D34" s="4">
        <v>27615564</v>
      </c>
      <c r="E34" s="4">
        <v>15028737.060000001</v>
      </c>
      <c r="F34" s="36">
        <f t="shared" si="3"/>
        <v>12586826.939999999</v>
      </c>
      <c r="G34" s="37">
        <f t="shared" si="4"/>
        <v>0.54421257012893165</v>
      </c>
    </row>
    <row r="35" spans="1:7" hidden="1">
      <c r="A35" s="3" t="s">
        <v>31</v>
      </c>
      <c r="B35" s="4">
        <v>815832427.14999998</v>
      </c>
      <c r="C35" s="4">
        <v>1256770336</v>
      </c>
      <c r="D35" s="4">
        <v>1003855385</v>
      </c>
      <c r="E35" s="4">
        <v>797972474.96000004</v>
      </c>
      <c r="F35" s="36">
        <f t="shared" si="3"/>
        <v>205882910.03999996</v>
      </c>
      <c r="G35" s="37">
        <f t="shared" si="4"/>
        <v>0.7949077993539877</v>
      </c>
    </row>
    <row r="36" spans="1:7" hidden="1">
      <c r="A36" s="3" t="s">
        <v>32</v>
      </c>
      <c r="B36" s="4">
        <v>6045785.04</v>
      </c>
      <c r="C36" s="4">
        <v>0</v>
      </c>
      <c r="D36" s="4">
        <v>0</v>
      </c>
      <c r="E36" s="4">
        <v>3144739.21</v>
      </c>
      <c r="F36" s="36">
        <f t="shared" si="3"/>
        <v>-3144739.21</v>
      </c>
      <c r="G36" s="37" t="e">
        <f t="shared" si="4"/>
        <v>#DIV/0!</v>
      </c>
    </row>
    <row r="37" spans="1:7" hidden="1">
      <c r="A37" s="5" t="s">
        <v>33</v>
      </c>
      <c r="B37" s="6">
        <f>SUM(B26:B36)</f>
        <v>2714839567.6209998</v>
      </c>
      <c r="C37" s="6">
        <f t="shared" ref="C37:E37" si="5">SUM(C26:C36)</f>
        <v>3926991000.7546678</v>
      </c>
      <c r="D37" s="6">
        <f t="shared" si="5"/>
        <v>3723827765.5233335</v>
      </c>
      <c r="E37" s="6">
        <f t="shared" si="5"/>
        <v>3438242980.0700002</v>
      </c>
      <c r="F37" s="6">
        <f>D37-E37</f>
        <v>285584785.45333338</v>
      </c>
      <c r="G37" s="38">
        <f>E37/D37</f>
        <v>0.92330880925874448</v>
      </c>
    </row>
    <row r="38" spans="1:7" hidden="1">
      <c r="A38" s="7"/>
      <c r="B38" s="8"/>
      <c r="C38" s="8"/>
      <c r="D38" s="8"/>
      <c r="E38" s="8"/>
    </row>
    <row r="39" spans="1:7" hidden="1">
      <c r="A39" s="3" t="s">
        <v>34</v>
      </c>
      <c r="B39" s="4">
        <v>0</v>
      </c>
      <c r="C39" s="4">
        <v>-310740545.44878203</v>
      </c>
      <c r="D39" s="4">
        <v>310740545.44878203</v>
      </c>
      <c r="E39" s="4">
        <v>0</v>
      </c>
    </row>
    <row r="40" spans="1:7" hidden="1">
      <c r="A40" s="3" t="s">
        <v>35</v>
      </c>
      <c r="B40" s="4">
        <v>232733603.59999999</v>
      </c>
      <c r="C40" s="4">
        <v>654418089</v>
      </c>
      <c r="D40" s="4">
        <v>570538993</v>
      </c>
      <c r="E40" s="4">
        <v>187131452.63999999</v>
      </c>
    </row>
    <row r="41" spans="1:7" hidden="1">
      <c r="A41" s="3" t="s">
        <v>36</v>
      </c>
      <c r="B41" s="4">
        <v>0</v>
      </c>
      <c r="C41" s="4">
        <v>0</v>
      </c>
      <c r="D41" s="4">
        <v>0</v>
      </c>
      <c r="E41" s="4">
        <v>-15793348.720000001</v>
      </c>
    </row>
    <row r="42" spans="1:7" hidden="1">
      <c r="A42" s="3" t="s">
        <v>37</v>
      </c>
      <c r="B42" s="4"/>
      <c r="C42" s="4"/>
      <c r="D42" s="4"/>
      <c r="E42" s="4"/>
    </row>
    <row r="43" spans="1:7" hidden="1">
      <c r="A43" s="5" t="s">
        <v>43</v>
      </c>
      <c r="B43" s="6">
        <f>B23-B37+B39+B40+B41+B42</f>
        <v>324514389.48900044</v>
      </c>
      <c r="C43" s="6">
        <f t="shared" ref="C43:D43" si="6">C23-C37+C39+C40+C41+C42</f>
        <v>69975717.649446487</v>
      </c>
      <c r="D43" s="6">
        <f t="shared" si="6"/>
        <v>605820359.92544842</v>
      </c>
      <c r="E43" s="6">
        <f>E23-E37+E39+E40+E41+E42-33874.87</f>
        <v>143566335.02000025</v>
      </c>
    </row>
    <row r="44" spans="1:7">
      <c r="B44" s="1"/>
      <c r="C44" s="1"/>
      <c r="D44" s="1"/>
      <c r="E44" s="1"/>
    </row>
    <row r="45" spans="1:7">
      <c r="B45" s="1"/>
      <c r="C45" s="1"/>
      <c r="D45" s="1"/>
      <c r="E45" s="1"/>
    </row>
    <row r="46" spans="1:7">
      <c r="B46" s="1"/>
      <c r="C46" s="1"/>
      <c r="D46" s="1"/>
      <c r="E46" s="1"/>
    </row>
    <row r="47" spans="1:7">
      <c r="B47" s="1"/>
      <c r="C47" s="1"/>
      <c r="D47" s="1"/>
      <c r="E47" s="1"/>
    </row>
    <row r="48" spans="1:7">
      <c r="B48" s="1"/>
      <c r="C48" s="1"/>
      <c r="D48" s="1"/>
      <c r="E48" s="1"/>
    </row>
    <row r="49" spans="2:5">
      <c r="B49" s="1"/>
      <c r="C49" s="1"/>
      <c r="D49" s="1"/>
      <c r="E49" s="1"/>
    </row>
  </sheetData>
  <mergeCells count="2">
    <mergeCell ref="A1:G1"/>
    <mergeCell ref="A2:G2"/>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15"/>
  <sheetViews>
    <sheetView workbookViewId="0">
      <selection activeCell="A4" sqref="A4"/>
    </sheetView>
  </sheetViews>
  <sheetFormatPr defaultColWidth="9.85546875" defaultRowHeight="15"/>
  <cols>
    <col min="1" max="1" width="53.7109375" bestFit="1" customWidth="1"/>
    <col min="2" max="2" width="13.28515625" bestFit="1" customWidth="1"/>
    <col min="3" max="4" width="15.85546875" customWidth="1"/>
    <col min="5" max="5" width="13.5703125" customWidth="1"/>
    <col min="6" max="6" width="10.42578125" customWidth="1"/>
  </cols>
  <sheetData>
    <row r="1" spans="1:6">
      <c r="A1" s="297" t="s">
        <v>1</v>
      </c>
      <c r="B1" s="297"/>
      <c r="C1" s="297"/>
      <c r="D1" s="297"/>
      <c r="E1" s="297"/>
      <c r="F1" s="297"/>
    </row>
    <row r="2" spans="1:6">
      <c r="A2" s="297" t="s">
        <v>71</v>
      </c>
      <c r="B2" s="297"/>
      <c r="C2" s="297"/>
      <c r="D2" s="297"/>
      <c r="E2" s="297"/>
      <c r="F2" s="297"/>
    </row>
    <row r="3" spans="1:6" ht="15.75">
      <c r="E3" s="296" t="s">
        <v>998</v>
      </c>
    </row>
    <row r="4" spans="1:6" ht="60">
      <c r="A4" s="28" t="s">
        <v>58</v>
      </c>
      <c r="B4" s="29" t="s">
        <v>69</v>
      </c>
      <c r="C4" s="29" t="s">
        <v>59</v>
      </c>
      <c r="D4" s="29" t="s">
        <v>60</v>
      </c>
      <c r="E4" s="29" t="s">
        <v>61</v>
      </c>
      <c r="F4" s="29" t="s">
        <v>68</v>
      </c>
    </row>
    <row r="5" spans="1:6" s="14" customFormat="1">
      <c r="A5" s="15" t="s">
        <v>62</v>
      </c>
      <c r="B5" s="30">
        <v>1714006</v>
      </c>
      <c r="C5" s="16">
        <v>1718000</v>
      </c>
      <c r="D5" s="16">
        <v>1711503</v>
      </c>
      <c r="E5" s="16">
        <f t="shared" ref="E5:E9" si="0">C5-D5</f>
        <v>6497</v>
      </c>
      <c r="F5" s="17">
        <f t="shared" ref="F5:F10" si="1">D5/C5</f>
        <v>0.99621827706635624</v>
      </c>
    </row>
    <row r="6" spans="1:6" s="14" customFormat="1">
      <c r="A6" s="18" t="s">
        <v>63</v>
      </c>
      <c r="B6" s="31">
        <v>4000000</v>
      </c>
      <c r="C6" s="19">
        <v>4000000</v>
      </c>
      <c r="D6" s="19">
        <v>3926791</v>
      </c>
      <c r="E6" s="19">
        <f t="shared" si="0"/>
        <v>73209</v>
      </c>
      <c r="F6" s="20">
        <f t="shared" si="1"/>
        <v>0.98169775000000004</v>
      </c>
    </row>
    <row r="7" spans="1:6" s="14" customFormat="1">
      <c r="A7" s="18" t="s">
        <v>64</v>
      </c>
      <c r="B7" s="31">
        <v>26895000</v>
      </c>
      <c r="C7" s="19">
        <v>26895000</v>
      </c>
      <c r="D7" s="21">
        <v>20641200.829999998</v>
      </c>
      <c r="E7" s="19">
        <f t="shared" si="0"/>
        <v>6253799.1700000018</v>
      </c>
      <c r="F7" s="20">
        <f t="shared" si="1"/>
        <v>0.76747353894775971</v>
      </c>
    </row>
    <row r="8" spans="1:6" s="14" customFormat="1">
      <c r="A8" s="18" t="s">
        <v>65</v>
      </c>
      <c r="B8" s="31">
        <v>1450000</v>
      </c>
      <c r="C8" s="19">
        <v>1459000</v>
      </c>
      <c r="D8" s="19">
        <v>1459000</v>
      </c>
      <c r="E8" s="19">
        <f t="shared" si="0"/>
        <v>0</v>
      </c>
      <c r="F8" s="20">
        <f t="shared" si="1"/>
        <v>1</v>
      </c>
    </row>
    <row r="9" spans="1:6" s="14" customFormat="1">
      <c r="A9" s="18" t="s">
        <v>66</v>
      </c>
      <c r="B9" s="31">
        <v>180000000</v>
      </c>
      <c r="C9" s="19">
        <v>100000000</v>
      </c>
      <c r="D9" s="19">
        <v>1283135</v>
      </c>
      <c r="E9" s="19">
        <f t="shared" si="0"/>
        <v>98716865</v>
      </c>
      <c r="F9" s="22">
        <f t="shared" si="1"/>
        <v>1.283135E-2</v>
      </c>
    </row>
    <row r="10" spans="1:6" ht="15.75" thickBot="1">
      <c r="A10" s="23" t="s">
        <v>67</v>
      </c>
      <c r="B10" s="32">
        <f>SUM(B5:B9)</f>
        <v>214059006</v>
      </c>
      <c r="C10" s="24">
        <f>SUM(C5:C9)</f>
        <v>134072000</v>
      </c>
      <c r="D10" s="24">
        <f>SUM(D5:D9)</f>
        <v>29021629.829999998</v>
      </c>
      <c r="E10" s="24">
        <f>SUM(E5:E9)</f>
        <v>105050370.17</v>
      </c>
      <c r="F10" s="25">
        <f t="shared" si="1"/>
        <v>0.21646301860194522</v>
      </c>
    </row>
    <row r="11" spans="1:6" ht="15.75" thickTop="1"/>
    <row r="12" spans="1:6">
      <c r="E12" s="13"/>
    </row>
    <row r="13" spans="1:6">
      <c r="D13" s="1"/>
    </row>
    <row r="14" spans="1:6">
      <c r="C14" s="33"/>
    </row>
    <row r="15" spans="1:6">
      <c r="C15" s="33"/>
    </row>
  </sheetData>
  <mergeCells count="2">
    <mergeCell ref="A1:F1"/>
    <mergeCell ref="A2:F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G84"/>
  <sheetViews>
    <sheetView workbookViewId="0">
      <selection activeCell="A16" sqref="A16"/>
    </sheetView>
  </sheetViews>
  <sheetFormatPr defaultRowHeight="15"/>
  <cols>
    <col min="1" max="1" width="51.140625" bestFit="1" customWidth="1"/>
    <col min="2" max="3" width="14.28515625" bestFit="1" customWidth="1"/>
    <col min="4" max="4" width="15.28515625" bestFit="1" customWidth="1"/>
    <col min="5" max="5" width="14.28515625" bestFit="1" customWidth="1"/>
    <col min="6" max="6" width="12.5703125" bestFit="1" customWidth="1"/>
  </cols>
  <sheetData>
    <row r="1" spans="1:7">
      <c r="A1" s="297" t="s">
        <v>1</v>
      </c>
      <c r="B1" s="297"/>
      <c r="C1" s="297"/>
      <c r="D1" s="297"/>
      <c r="E1" s="297"/>
      <c r="F1" s="297"/>
      <c r="G1" s="298"/>
    </row>
    <row r="2" spans="1:7">
      <c r="A2" s="297" t="s">
        <v>133</v>
      </c>
      <c r="B2" s="297"/>
      <c r="C2" s="297"/>
      <c r="D2" s="297"/>
      <c r="E2" s="297"/>
      <c r="F2" s="297"/>
      <c r="G2" s="297"/>
    </row>
    <row r="3" spans="1:7" ht="15.75">
      <c r="E3" s="296" t="s">
        <v>999</v>
      </c>
    </row>
    <row r="4" spans="1:7" ht="45">
      <c r="A4" s="26" t="s">
        <v>2</v>
      </c>
      <c r="B4" s="27" t="s">
        <v>39</v>
      </c>
      <c r="C4" s="27" t="s">
        <v>40</v>
      </c>
      <c r="D4" s="27" t="s">
        <v>41</v>
      </c>
      <c r="E4" s="27" t="s">
        <v>42</v>
      </c>
      <c r="F4" s="27" t="s">
        <v>131</v>
      </c>
      <c r="G4" s="27" t="s">
        <v>68</v>
      </c>
    </row>
    <row r="5" spans="1:7">
      <c r="A5" s="2" t="s">
        <v>72</v>
      </c>
      <c r="B5" s="6">
        <f>B6+B9+B13+B17+B20</f>
        <v>263970851</v>
      </c>
      <c r="C5" s="6">
        <f t="shared" ref="C5:E5" si="0">C6+C9+C13+C17+C20</f>
        <v>629903961.5</v>
      </c>
      <c r="D5" s="6">
        <f t="shared" si="0"/>
        <v>505690521.5</v>
      </c>
      <c r="E5" s="6">
        <f t="shared" si="0"/>
        <v>145226602</v>
      </c>
      <c r="F5" s="6">
        <f>D5-E5</f>
        <v>360463919.5</v>
      </c>
      <c r="G5" s="38">
        <f>E5/D5</f>
        <v>0.28718474210120232</v>
      </c>
    </row>
    <row r="6" spans="1:7">
      <c r="A6" s="58" t="s">
        <v>73</v>
      </c>
      <c r="B6" s="59">
        <f>SUM(B7:B8)</f>
        <v>55314896</v>
      </c>
      <c r="C6" s="59">
        <f t="shared" ref="C6:E6" si="1">SUM(C7:C8)</f>
        <v>67375700</v>
      </c>
      <c r="D6" s="59">
        <f t="shared" si="1"/>
        <v>67375700</v>
      </c>
      <c r="E6" s="59">
        <f t="shared" si="1"/>
        <v>37136877</v>
      </c>
      <c r="F6" s="60">
        <f t="shared" ref="F6:F71" si="2">D6-E6</f>
        <v>30238823</v>
      </c>
      <c r="G6" s="61">
        <f t="shared" ref="G6:G71" si="3">E6/D6</f>
        <v>0.55119096350761476</v>
      </c>
    </row>
    <row r="7" spans="1:7">
      <c r="A7" s="3" t="s">
        <v>74</v>
      </c>
      <c r="B7" s="4">
        <v>55314896</v>
      </c>
      <c r="C7" s="4">
        <v>67375700</v>
      </c>
      <c r="D7" s="4">
        <v>67375700</v>
      </c>
      <c r="E7" s="4">
        <v>37136877</v>
      </c>
      <c r="F7" s="60">
        <f t="shared" si="2"/>
        <v>30238823</v>
      </c>
      <c r="G7" s="61">
        <f t="shared" si="3"/>
        <v>0.55119096350761476</v>
      </c>
    </row>
    <row r="8" spans="1:7" hidden="1">
      <c r="A8" s="3" t="s">
        <v>75</v>
      </c>
      <c r="B8" s="4"/>
      <c r="C8" s="4"/>
      <c r="D8" s="4"/>
      <c r="E8" s="4"/>
      <c r="F8" s="60">
        <f t="shared" si="2"/>
        <v>0</v>
      </c>
      <c r="G8" s="61">
        <v>0</v>
      </c>
    </row>
    <row r="9" spans="1:7">
      <c r="A9" s="58" t="s">
        <v>76</v>
      </c>
      <c r="B9" s="59">
        <f>SUM(B10:B12)</f>
        <v>40174250</v>
      </c>
      <c r="C9" s="59">
        <f t="shared" ref="C9:E9" si="4">SUM(C10:C12)</f>
        <v>23800000</v>
      </c>
      <c r="D9" s="59">
        <f t="shared" si="4"/>
        <v>23800000</v>
      </c>
      <c r="E9" s="59">
        <f t="shared" si="4"/>
        <v>20990119</v>
      </c>
      <c r="F9" s="59">
        <f t="shared" si="2"/>
        <v>2809881</v>
      </c>
      <c r="G9" s="62">
        <f t="shared" si="3"/>
        <v>0.88193777310924371</v>
      </c>
    </row>
    <row r="10" spans="1:7">
      <c r="A10" s="3" t="s">
        <v>77</v>
      </c>
      <c r="B10" s="4">
        <v>37008699</v>
      </c>
      <c r="C10" s="4">
        <v>0</v>
      </c>
      <c r="D10" s="4">
        <v>0</v>
      </c>
      <c r="E10" s="4">
        <v>0</v>
      </c>
      <c r="F10" s="60">
        <f t="shared" si="2"/>
        <v>0</v>
      </c>
      <c r="G10" s="61">
        <v>0</v>
      </c>
    </row>
    <row r="11" spans="1:7">
      <c r="A11" s="3" t="s">
        <v>78</v>
      </c>
      <c r="B11" s="4">
        <v>0</v>
      </c>
      <c r="C11" s="4">
        <v>23800000</v>
      </c>
      <c r="D11" s="4">
        <v>23800000</v>
      </c>
      <c r="E11" s="4">
        <v>20990119</v>
      </c>
      <c r="F11" s="60">
        <f t="shared" si="2"/>
        <v>2809881</v>
      </c>
      <c r="G11" s="61">
        <f t="shared" si="3"/>
        <v>0.88193777310924371</v>
      </c>
    </row>
    <row r="12" spans="1:7">
      <c r="A12" s="3" t="s">
        <v>79</v>
      </c>
      <c r="B12" s="4">
        <v>3165551</v>
      </c>
      <c r="C12" s="4">
        <v>0</v>
      </c>
      <c r="D12" s="4">
        <v>0</v>
      </c>
      <c r="E12" s="4">
        <v>0</v>
      </c>
      <c r="F12" s="60">
        <f t="shared" si="2"/>
        <v>0</v>
      </c>
      <c r="G12" s="61">
        <v>0</v>
      </c>
    </row>
    <row r="13" spans="1:7">
      <c r="A13" s="58" t="s">
        <v>80</v>
      </c>
      <c r="B13" s="59">
        <f>SUM(B14:B16)</f>
        <v>60819812</v>
      </c>
      <c r="C13" s="59">
        <f t="shared" ref="C13:E13" si="5">SUM(C14:C16)</f>
        <v>21000000</v>
      </c>
      <c r="D13" s="59">
        <f t="shared" si="5"/>
        <v>26895000</v>
      </c>
      <c r="E13" s="59">
        <f t="shared" si="5"/>
        <v>16857343</v>
      </c>
      <c r="F13" s="59">
        <f t="shared" si="2"/>
        <v>10037657</v>
      </c>
      <c r="G13" s="62">
        <f t="shared" si="3"/>
        <v>0.62678352853690278</v>
      </c>
    </row>
    <row r="14" spans="1:7" hidden="1">
      <c r="A14" s="3" t="s">
        <v>81</v>
      </c>
      <c r="B14" s="4"/>
      <c r="C14" s="4"/>
      <c r="D14" s="4"/>
      <c r="E14" s="4"/>
      <c r="F14" s="60">
        <f t="shared" si="2"/>
        <v>0</v>
      </c>
      <c r="G14" s="61" t="e">
        <f t="shared" si="3"/>
        <v>#DIV/0!</v>
      </c>
    </row>
    <row r="15" spans="1:7" hidden="1">
      <c r="A15" s="3" t="s">
        <v>82</v>
      </c>
      <c r="B15" s="4"/>
      <c r="C15" s="4"/>
      <c r="D15" s="4"/>
      <c r="E15" s="4"/>
      <c r="F15" s="60">
        <f t="shared" si="2"/>
        <v>0</v>
      </c>
      <c r="G15" s="61" t="e">
        <f t="shared" si="3"/>
        <v>#DIV/0!</v>
      </c>
    </row>
    <row r="16" spans="1:7">
      <c r="A16" s="3" t="s">
        <v>83</v>
      </c>
      <c r="B16" s="4">
        <v>60819812</v>
      </c>
      <c r="C16" s="4">
        <v>21000000</v>
      </c>
      <c r="D16" s="4">
        <v>26895000</v>
      </c>
      <c r="E16" s="4">
        <v>16857343</v>
      </c>
      <c r="F16" s="60">
        <f t="shared" si="2"/>
        <v>10037657</v>
      </c>
      <c r="G16" s="61">
        <f t="shared" si="3"/>
        <v>0.62678352853690278</v>
      </c>
    </row>
    <row r="17" spans="1:7">
      <c r="A17" s="58" t="s">
        <v>84</v>
      </c>
      <c r="B17" s="59">
        <f>SUM(B18:B19)</f>
        <v>79666844</v>
      </c>
      <c r="C17" s="59">
        <f t="shared" ref="C17:E17" si="6">SUM(C18:C19)</f>
        <v>199000000</v>
      </c>
      <c r="D17" s="59">
        <f t="shared" si="6"/>
        <v>199000000</v>
      </c>
      <c r="E17" s="59">
        <f t="shared" si="6"/>
        <v>61547597</v>
      </c>
      <c r="F17" s="59">
        <f t="shared" si="2"/>
        <v>137452403</v>
      </c>
      <c r="G17" s="62">
        <f t="shared" si="3"/>
        <v>0.3092844070351759</v>
      </c>
    </row>
    <row r="18" spans="1:7">
      <c r="A18" s="3" t="s">
        <v>83</v>
      </c>
      <c r="B18" s="4">
        <v>79666844</v>
      </c>
      <c r="C18" s="4">
        <v>199000000</v>
      </c>
      <c r="D18" s="4">
        <v>199000000</v>
      </c>
      <c r="E18" s="4">
        <v>61547597</v>
      </c>
      <c r="F18" s="60">
        <f t="shared" si="2"/>
        <v>137452403</v>
      </c>
      <c r="G18" s="61">
        <f t="shared" si="3"/>
        <v>0.3092844070351759</v>
      </c>
    </row>
    <row r="19" spans="1:7" ht="14.25" hidden="1" customHeight="1">
      <c r="A19" s="3" t="s">
        <v>85</v>
      </c>
      <c r="B19" s="4"/>
      <c r="C19" s="4"/>
      <c r="D19" s="4"/>
      <c r="E19" s="4"/>
      <c r="F19" s="60">
        <f t="shared" si="2"/>
        <v>0</v>
      </c>
      <c r="G19" s="61" t="e">
        <f t="shared" si="3"/>
        <v>#DIV/0!</v>
      </c>
    </row>
    <row r="20" spans="1:7">
      <c r="A20" s="58" t="s">
        <v>86</v>
      </c>
      <c r="B20" s="59">
        <f>SUM(B21:B24)</f>
        <v>27995049</v>
      </c>
      <c r="C20" s="59">
        <f t="shared" ref="C20:E20" si="7">SUM(C21:C24)</f>
        <v>318728261.5</v>
      </c>
      <c r="D20" s="59">
        <f t="shared" si="7"/>
        <v>188619821.5</v>
      </c>
      <c r="E20" s="59">
        <f t="shared" si="7"/>
        <v>8694666</v>
      </c>
      <c r="F20" s="59">
        <f t="shared" si="2"/>
        <v>179925155.5</v>
      </c>
      <c r="G20" s="62">
        <f t="shared" si="3"/>
        <v>4.609624763111124E-2</v>
      </c>
    </row>
    <row r="21" spans="1:7">
      <c r="A21" s="3" t="s">
        <v>87</v>
      </c>
      <c r="B21" s="4">
        <v>581621</v>
      </c>
      <c r="C21" s="4">
        <v>11068479</v>
      </c>
      <c r="D21" s="4">
        <v>5568479</v>
      </c>
      <c r="E21" s="4">
        <v>2507733</v>
      </c>
      <c r="F21" s="60">
        <f t="shared" si="2"/>
        <v>3060746</v>
      </c>
      <c r="G21" s="61">
        <f t="shared" si="3"/>
        <v>0.4503443399894298</v>
      </c>
    </row>
    <row r="22" spans="1:7">
      <c r="A22" s="3" t="s">
        <v>88</v>
      </c>
      <c r="B22" s="4">
        <v>24035258</v>
      </c>
      <c r="C22" s="4">
        <v>190405120.5</v>
      </c>
      <c r="D22" s="4">
        <v>108164386.5</v>
      </c>
      <c r="E22" s="4">
        <v>6186933</v>
      </c>
      <c r="F22" s="60">
        <f t="shared" si="2"/>
        <v>101977453.5</v>
      </c>
      <c r="G22" s="61">
        <f t="shared" si="3"/>
        <v>5.7199353689303269E-2</v>
      </c>
    </row>
    <row r="23" spans="1:7" hidden="1">
      <c r="A23" s="3" t="s">
        <v>89</v>
      </c>
      <c r="B23" s="4"/>
      <c r="C23" s="4"/>
      <c r="D23" s="4"/>
      <c r="E23" s="4"/>
      <c r="F23" s="60">
        <f t="shared" si="2"/>
        <v>0</v>
      </c>
      <c r="G23" s="61" t="e">
        <f t="shared" si="3"/>
        <v>#DIV/0!</v>
      </c>
    </row>
    <row r="24" spans="1:7">
      <c r="A24" s="3" t="s">
        <v>90</v>
      </c>
      <c r="B24" s="4">
        <v>3378170</v>
      </c>
      <c r="C24" s="4">
        <v>117254662</v>
      </c>
      <c r="D24" s="4">
        <v>74886956</v>
      </c>
      <c r="E24" s="4">
        <v>0</v>
      </c>
      <c r="F24" s="60">
        <f t="shared" si="2"/>
        <v>74886956</v>
      </c>
      <c r="G24" s="61">
        <f t="shared" si="3"/>
        <v>0</v>
      </c>
    </row>
    <row r="25" spans="1:7">
      <c r="A25" s="3"/>
      <c r="B25" s="4"/>
      <c r="C25" s="4"/>
      <c r="D25" s="4"/>
      <c r="E25" s="4"/>
      <c r="F25" s="60"/>
      <c r="G25" s="61"/>
    </row>
    <row r="26" spans="1:7">
      <c r="A26" s="2" t="s">
        <v>91</v>
      </c>
      <c r="B26" s="6">
        <f>SUM(B27:B40)</f>
        <v>20446259</v>
      </c>
      <c r="C26" s="6">
        <f t="shared" ref="C26:E26" si="8">SUM(C27:C40)</f>
        <v>12881578</v>
      </c>
      <c r="D26" s="6">
        <f t="shared" si="8"/>
        <v>19754875</v>
      </c>
      <c r="E26" s="6">
        <f t="shared" si="8"/>
        <v>5726995</v>
      </c>
      <c r="F26" s="6">
        <f t="shared" si="2"/>
        <v>14027880</v>
      </c>
      <c r="G26" s="38">
        <f t="shared" si="3"/>
        <v>0.28990287207588</v>
      </c>
    </row>
    <row r="27" spans="1:7">
      <c r="A27" s="3" t="s">
        <v>92</v>
      </c>
      <c r="B27" s="4">
        <v>0</v>
      </c>
      <c r="C27" s="4">
        <v>1016303</v>
      </c>
      <c r="D27" s="4">
        <v>1016303</v>
      </c>
      <c r="E27" s="4">
        <v>543405</v>
      </c>
      <c r="F27" s="60">
        <f t="shared" si="2"/>
        <v>472898</v>
      </c>
      <c r="G27" s="61">
        <f t="shared" si="3"/>
        <v>0.5346879818321898</v>
      </c>
    </row>
    <row r="28" spans="1:7">
      <c r="A28" s="3" t="s">
        <v>93</v>
      </c>
      <c r="B28" s="4">
        <v>5750511</v>
      </c>
      <c r="C28" s="4">
        <v>137822</v>
      </c>
      <c r="D28" s="4">
        <v>12720</v>
      </c>
      <c r="E28" s="4">
        <v>0</v>
      </c>
      <c r="F28" s="60">
        <f t="shared" si="2"/>
        <v>12720</v>
      </c>
      <c r="G28" s="61">
        <f t="shared" si="3"/>
        <v>0</v>
      </c>
    </row>
    <row r="29" spans="1:7" hidden="1">
      <c r="A29" s="3" t="s">
        <v>94</v>
      </c>
      <c r="B29" s="4"/>
      <c r="C29" s="4"/>
      <c r="D29" s="4"/>
      <c r="E29" s="4"/>
      <c r="F29" s="60">
        <f t="shared" si="2"/>
        <v>0</v>
      </c>
      <c r="G29" s="61" t="e">
        <f t="shared" si="3"/>
        <v>#DIV/0!</v>
      </c>
    </row>
    <row r="30" spans="1:7">
      <c r="A30" s="3" t="s">
        <v>95</v>
      </c>
      <c r="B30" s="4">
        <v>10998610</v>
      </c>
      <c r="C30" s="4">
        <v>2000000</v>
      </c>
      <c r="D30" s="4">
        <v>2000000</v>
      </c>
      <c r="E30" s="4">
        <v>1934503</v>
      </c>
      <c r="F30" s="60">
        <f t="shared" si="2"/>
        <v>65497</v>
      </c>
      <c r="G30" s="61">
        <f t="shared" si="3"/>
        <v>0.96725150000000004</v>
      </c>
    </row>
    <row r="31" spans="1:7" hidden="1">
      <c r="A31" s="3" t="s">
        <v>96</v>
      </c>
      <c r="B31" s="4"/>
      <c r="C31" s="4"/>
      <c r="D31" s="4"/>
      <c r="E31" s="4"/>
      <c r="F31" s="60">
        <f t="shared" si="2"/>
        <v>0</v>
      </c>
      <c r="G31" s="61" t="e">
        <f t="shared" si="3"/>
        <v>#DIV/0!</v>
      </c>
    </row>
    <row r="32" spans="1:7" hidden="1">
      <c r="A32" s="3" t="s">
        <v>97</v>
      </c>
      <c r="B32" s="4"/>
      <c r="C32" s="4"/>
      <c r="D32" s="4"/>
      <c r="E32" s="4"/>
      <c r="F32" s="60">
        <f t="shared" si="2"/>
        <v>0</v>
      </c>
      <c r="G32" s="61" t="e">
        <f t="shared" si="3"/>
        <v>#DIV/0!</v>
      </c>
    </row>
    <row r="33" spans="1:7" hidden="1">
      <c r="A33" s="3" t="s">
        <v>98</v>
      </c>
      <c r="B33" s="4"/>
      <c r="C33" s="4"/>
      <c r="D33" s="4"/>
      <c r="E33" s="4"/>
      <c r="F33" s="60">
        <f t="shared" si="2"/>
        <v>0</v>
      </c>
      <c r="G33" s="61" t="e">
        <f t="shared" si="3"/>
        <v>#DIV/0!</v>
      </c>
    </row>
    <row r="34" spans="1:7" hidden="1">
      <c r="A34" s="3" t="s">
        <v>99</v>
      </c>
      <c r="B34" s="4"/>
      <c r="C34" s="4"/>
      <c r="D34" s="4"/>
      <c r="E34" s="4"/>
      <c r="F34" s="60">
        <f t="shared" si="2"/>
        <v>0</v>
      </c>
      <c r="G34" s="61" t="e">
        <f t="shared" si="3"/>
        <v>#DIV/0!</v>
      </c>
    </row>
    <row r="35" spans="1:7">
      <c r="A35" s="3" t="s">
        <v>100</v>
      </c>
      <c r="B35" s="4">
        <v>0</v>
      </c>
      <c r="C35" s="4">
        <v>0</v>
      </c>
      <c r="D35" s="4">
        <v>5998399</v>
      </c>
      <c r="E35" s="4">
        <v>3249087</v>
      </c>
      <c r="F35" s="60">
        <f t="shared" si="2"/>
        <v>2749312</v>
      </c>
      <c r="G35" s="61">
        <f t="shared" si="3"/>
        <v>0.54165903268522153</v>
      </c>
    </row>
    <row r="36" spans="1:7">
      <c r="A36" s="3" t="s">
        <v>101</v>
      </c>
      <c r="B36" s="4">
        <v>761760</v>
      </c>
      <c r="C36" s="4">
        <v>0</v>
      </c>
      <c r="D36" s="4">
        <v>0</v>
      </c>
      <c r="E36" s="4">
        <v>0</v>
      </c>
      <c r="F36" s="60">
        <f t="shared" si="2"/>
        <v>0</v>
      </c>
      <c r="G36" s="61">
        <v>0</v>
      </c>
    </row>
    <row r="37" spans="1:7" hidden="1">
      <c r="A37" s="3" t="s">
        <v>102</v>
      </c>
      <c r="B37" s="4"/>
      <c r="C37" s="4"/>
      <c r="D37" s="4"/>
      <c r="E37" s="4"/>
      <c r="F37" s="60">
        <f t="shared" si="2"/>
        <v>0</v>
      </c>
      <c r="G37" s="61" t="e">
        <f t="shared" si="3"/>
        <v>#DIV/0!</v>
      </c>
    </row>
    <row r="38" spans="1:7" hidden="1">
      <c r="A38" s="3" t="s">
        <v>103</v>
      </c>
      <c r="B38" s="4"/>
      <c r="C38" s="4"/>
      <c r="D38" s="4"/>
      <c r="E38" s="4"/>
      <c r="F38" s="60">
        <f t="shared" si="2"/>
        <v>0</v>
      </c>
      <c r="G38" s="61" t="e">
        <f t="shared" si="3"/>
        <v>#DIV/0!</v>
      </c>
    </row>
    <row r="39" spans="1:7" hidden="1">
      <c r="A39" s="3" t="s">
        <v>104</v>
      </c>
      <c r="B39" s="4"/>
      <c r="C39" s="4"/>
      <c r="D39" s="4"/>
      <c r="E39" s="4"/>
      <c r="F39" s="60">
        <f t="shared" si="2"/>
        <v>0</v>
      </c>
      <c r="G39" s="61" t="e">
        <f t="shared" si="3"/>
        <v>#DIV/0!</v>
      </c>
    </row>
    <row r="40" spans="1:7">
      <c r="A40" s="3" t="s">
        <v>90</v>
      </c>
      <c r="B40" s="4">
        <v>2935378</v>
      </c>
      <c r="C40" s="4">
        <v>9727453</v>
      </c>
      <c r="D40" s="4">
        <v>10727453</v>
      </c>
      <c r="E40" s="4">
        <v>0</v>
      </c>
      <c r="F40" s="60">
        <f t="shared" si="2"/>
        <v>10727453</v>
      </c>
      <c r="G40" s="61">
        <f t="shared" si="3"/>
        <v>0</v>
      </c>
    </row>
    <row r="41" spans="1:7">
      <c r="A41" s="3"/>
      <c r="B41" s="4"/>
      <c r="C41" s="4"/>
      <c r="D41" s="4"/>
      <c r="E41" s="4"/>
      <c r="F41" s="60"/>
      <c r="G41" s="61"/>
    </row>
    <row r="42" spans="1:7" hidden="1">
      <c r="A42" s="2" t="s">
        <v>105</v>
      </c>
      <c r="B42" s="8">
        <f>SUM(B43:B44)</f>
        <v>0</v>
      </c>
      <c r="C42" s="8">
        <f t="shared" ref="C42:D42" si="9">SUM(C43:C44)</f>
        <v>0</v>
      </c>
      <c r="D42" s="8">
        <f t="shared" si="9"/>
        <v>0</v>
      </c>
      <c r="E42" s="8">
        <f>SUM(E43:E44)</f>
        <v>0</v>
      </c>
      <c r="F42" s="8">
        <f t="shared" si="2"/>
        <v>0</v>
      </c>
      <c r="G42" s="57" t="e">
        <f t="shared" si="3"/>
        <v>#DIV/0!</v>
      </c>
    </row>
    <row r="43" spans="1:7" hidden="1">
      <c r="A43" s="3" t="s">
        <v>106</v>
      </c>
      <c r="B43" s="4"/>
      <c r="C43" s="4"/>
      <c r="D43" s="4"/>
      <c r="E43" s="4"/>
      <c r="F43" s="60">
        <f t="shared" si="2"/>
        <v>0</v>
      </c>
      <c r="G43" s="61" t="e">
        <f t="shared" si="3"/>
        <v>#DIV/0!</v>
      </c>
    </row>
    <row r="44" spans="1:7" hidden="1">
      <c r="A44" s="3" t="s">
        <v>90</v>
      </c>
      <c r="B44" s="4"/>
      <c r="C44" s="4"/>
      <c r="D44" s="4"/>
      <c r="E44" s="4"/>
      <c r="F44" s="60">
        <f t="shared" si="2"/>
        <v>0</v>
      </c>
      <c r="G44" s="61" t="e">
        <f t="shared" si="3"/>
        <v>#DIV/0!</v>
      </c>
    </row>
    <row r="45" spans="1:7" hidden="1">
      <c r="A45" s="3"/>
      <c r="B45" s="4"/>
      <c r="C45" s="4"/>
      <c r="D45" s="4"/>
      <c r="E45" s="4"/>
      <c r="F45" s="60"/>
      <c r="G45" s="61"/>
    </row>
    <row r="46" spans="1:7">
      <c r="A46" s="2" t="s">
        <v>107</v>
      </c>
      <c r="B46" s="8">
        <v>6326456</v>
      </c>
      <c r="C46" s="8">
        <v>0</v>
      </c>
      <c r="D46" s="8">
        <v>644462</v>
      </c>
      <c r="E46" s="8">
        <v>14023376</v>
      </c>
      <c r="F46" s="8">
        <f t="shared" si="2"/>
        <v>-13378914</v>
      </c>
      <c r="G46" s="57">
        <f t="shared" si="3"/>
        <v>21.759818267019622</v>
      </c>
    </row>
    <row r="47" spans="1:7">
      <c r="A47" s="3" t="s">
        <v>108</v>
      </c>
      <c r="B47" s="4">
        <v>6326456</v>
      </c>
      <c r="C47" s="4">
        <v>0</v>
      </c>
      <c r="D47" s="4">
        <v>644462</v>
      </c>
      <c r="E47" s="4">
        <v>14023376</v>
      </c>
      <c r="F47" s="60">
        <f t="shared" si="2"/>
        <v>-13378914</v>
      </c>
      <c r="G47" s="61">
        <f t="shared" si="3"/>
        <v>21.759818267019622</v>
      </c>
    </row>
    <row r="48" spans="1:7" hidden="1">
      <c r="A48" s="3" t="s">
        <v>90</v>
      </c>
      <c r="B48" s="4"/>
      <c r="C48" s="4"/>
      <c r="D48" s="4"/>
      <c r="E48" s="4"/>
      <c r="F48" s="60">
        <f t="shared" si="2"/>
        <v>0</v>
      </c>
      <c r="G48" s="61" t="e">
        <f t="shared" si="3"/>
        <v>#DIV/0!</v>
      </c>
    </row>
    <row r="49" spans="1:7">
      <c r="A49" s="3"/>
      <c r="B49" s="4"/>
      <c r="C49" s="4"/>
      <c r="D49" s="4"/>
      <c r="E49" s="4"/>
      <c r="F49" s="60"/>
      <c r="G49" s="61"/>
    </row>
    <row r="50" spans="1:7">
      <c r="A50" s="2" t="s">
        <v>109</v>
      </c>
      <c r="B50" s="8">
        <f>SUM(B51:B62)</f>
        <v>24885405</v>
      </c>
      <c r="C50" s="8">
        <f t="shared" ref="C50:E50" si="10">SUM(C51:C62)</f>
        <v>74492310.689999998</v>
      </c>
      <c r="D50" s="8">
        <f t="shared" si="10"/>
        <v>95820510.689999998</v>
      </c>
      <c r="E50" s="8">
        <f t="shared" si="10"/>
        <v>66146383</v>
      </c>
      <c r="F50" s="8">
        <f t="shared" si="2"/>
        <v>29674127.689999998</v>
      </c>
      <c r="G50" s="57">
        <f t="shared" si="3"/>
        <v>0.69031549220185018</v>
      </c>
    </row>
    <row r="51" spans="1:7">
      <c r="A51" s="3" t="s">
        <v>110</v>
      </c>
      <c r="B51" s="4">
        <v>104080</v>
      </c>
      <c r="C51" s="4">
        <v>11950000</v>
      </c>
      <c r="D51" s="4">
        <v>14514459</v>
      </c>
      <c r="E51" s="4">
        <v>16332029</v>
      </c>
      <c r="F51" s="60">
        <f t="shared" si="2"/>
        <v>-1817570</v>
      </c>
      <c r="G51" s="61">
        <f t="shared" si="3"/>
        <v>1.1252247844718153</v>
      </c>
    </row>
    <row r="52" spans="1:7">
      <c r="A52" s="3" t="s">
        <v>111</v>
      </c>
      <c r="B52" s="4">
        <v>2762652</v>
      </c>
      <c r="C52" s="4">
        <v>40636944</v>
      </c>
      <c r="D52" s="4">
        <v>44590250</v>
      </c>
      <c r="E52" s="4">
        <v>31563094</v>
      </c>
      <c r="F52" s="60">
        <f t="shared" si="2"/>
        <v>13027156</v>
      </c>
      <c r="G52" s="61">
        <f t="shared" si="3"/>
        <v>0.70784743301506492</v>
      </c>
    </row>
    <row r="53" spans="1:7">
      <c r="A53" s="3" t="s">
        <v>112</v>
      </c>
      <c r="B53" s="4">
        <v>562140</v>
      </c>
      <c r="C53" s="4">
        <v>2449260</v>
      </c>
      <c r="D53" s="4">
        <v>5135861</v>
      </c>
      <c r="E53" s="4">
        <v>3952381</v>
      </c>
      <c r="F53" s="60">
        <f t="shared" si="2"/>
        <v>1183480</v>
      </c>
      <c r="G53" s="61">
        <f t="shared" si="3"/>
        <v>0.76956541464031059</v>
      </c>
    </row>
    <row r="54" spans="1:7">
      <c r="A54" s="3" t="s">
        <v>113</v>
      </c>
      <c r="B54" s="4">
        <v>1644825</v>
      </c>
      <c r="C54" s="4">
        <v>0</v>
      </c>
      <c r="D54" s="4">
        <v>-225116</v>
      </c>
      <c r="E54" s="4">
        <v>0</v>
      </c>
      <c r="F54" s="60">
        <f t="shared" si="2"/>
        <v>-225116</v>
      </c>
      <c r="G54" s="61">
        <f t="shared" si="3"/>
        <v>0</v>
      </c>
    </row>
    <row r="55" spans="1:7">
      <c r="A55" s="3" t="s">
        <v>114</v>
      </c>
      <c r="B55" s="4">
        <v>13494807</v>
      </c>
      <c r="C55" s="4">
        <v>9285458.6899999995</v>
      </c>
      <c r="D55" s="4">
        <v>9285458.6899999995</v>
      </c>
      <c r="E55" s="4">
        <v>6281681</v>
      </c>
      <c r="F55" s="60">
        <f t="shared" si="2"/>
        <v>3003777.6899999995</v>
      </c>
      <c r="G55" s="61">
        <f t="shared" si="3"/>
        <v>0.67650734440992921</v>
      </c>
    </row>
    <row r="56" spans="1:7" hidden="1">
      <c r="A56" s="3" t="s">
        <v>115</v>
      </c>
      <c r="B56" s="4"/>
      <c r="C56" s="4"/>
      <c r="D56" s="4"/>
      <c r="E56" s="4"/>
      <c r="F56" s="60">
        <f t="shared" si="2"/>
        <v>0</v>
      </c>
      <c r="G56" s="61" t="e">
        <f t="shared" si="3"/>
        <v>#DIV/0!</v>
      </c>
    </row>
    <row r="57" spans="1:7">
      <c r="A57" s="3" t="s">
        <v>116</v>
      </c>
      <c r="B57" s="4">
        <v>1929808</v>
      </c>
      <c r="C57" s="4">
        <v>0</v>
      </c>
      <c r="D57" s="4">
        <v>0</v>
      </c>
      <c r="E57" s="4">
        <v>0</v>
      </c>
      <c r="F57" s="60">
        <f t="shared" si="2"/>
        <v>0</v>
      </c>
      <c r="G57" s="61">
        <v>0</v>
      </c>
    </row>
    <row r="58" spans="1:7">
      <c r="A58" s="3" t="s">
        <v>117</v>
      </c>
      <c r="B58" s="4">
        <v>1367648</v>
      </c>
      <c r="C58" s="4">
        <v>1100000</v>
      </c>
      <c r="D58" s="4">
        <v>1700000</v>
      </c>
      <c r="E58" s="4">
        <v>711207</v>
      </c>
      <c r="F58" s="60">
        <f t="shared" si="2"/>
        <v>988793</v>
      </c>
      <c r="G58" s="61">
        <f t="shared" si="3"/>
        <v>0.41835705882352942</v>
      </c>
    </row>
    <row r="59" spans="1:7">
      <c r="A59" s="3" t="s">
        <v>118</v>
      </c>
      <c r="B59" s="4">
        <v>1903434</v>
      </c>
      <c r="C59" s="4">
        <v>0</v>
      </c>
      <c r="D59" s="4">
        <v>0</v>
      </c>
      <c r="E59" s="4">
        <v>0</v>
      </c>
      <c r="F59" s="60">
        <f t="shared" si="2"/>
        <v>0</v>
      </c>
      <c r="G59" s="61">
        <v>0</v>
      </c>
    </row>
    <row r="60" spans="1:7" hidden="1">
      <c r="A60" s="3" t="s">
        <v>119</v>
      </c>
      <c r="B60" s="4"/>
      <c r="C60" s="4"/>
      <c r="D60" s="4"/>
      <c r="E60" s="4"/>
      <c r="F60" s="60">
        <f t="shared" si="2"/>
        <v>0</v>
      </c>
      <c r="G60" s="61" t="e">
        <f t="shared" si="3"/>
        <v>#DIV/0!</v>
      </c>
    </row>
    <row r="61" spans="1:7" hidden="1">
      <c r="A61" s="3" t="s">
        <v>120</v>
      </c>
      <c r="B61" s="4"/>
      <c r="C61" s="4"/>
      <c r="D61" s="4"/>
      <c r="E61" s="4"/>
      <c r="F61" s="60">
        <f t="shared" si="2"/>
        <v>0</v>
      </c>
      <c r="G61" s="61" t="e">
        <f t="shared" si="3"/>
        <v>#DIV/0!</v>
      </c>
    </row>
    <row r="62" spans="1:7">
      <c r="A62" s="3" t="s">
        <v>90</v>
      </c>
      <c r="B62" s="4">
        <v>1116011</v>
      </c>
      <c r="C62" s="4">
        <v>9070648</v>
      </c>
      <c r="D62" s="4">
        <v>20819598</v>
      </c>
      <c r="E62" s="4">
        <v>7305991</v>
      </c>
      <c r="F62" s="60">
        <f t="shared" si="2"/>
        <v>13513607</v>
      </c>
      <c r="G62" s="61">
        <f t="shared" si="3"/>
        <v>0.35091892744518888</v>
      </c>
    </row>
    <row r="63" spans="1:7" hidden="1">
      <c r="A63" s="3"/>
      <c r="B63" s="4"/>
      <c r="C63" s="4"/>
      <c r="D63" s="4"/>
      <c r="E63" s="4"/>
      <c r="F63" s="60">
        <f t="shared" si="2"/>
        <v>0</v>
      </c>
      <c r="G63" s="61" t="e">
        <f t="shared" si="3"/>
        <v>#DIV/0!</v>
      </c>
    </row>
    <row r="64" spans="1:7" hidden="1">
      <c r="A64" s="2" t="s">
        <v>121</v>
      </c>
      <c r="B64" s="8">
        <f>SUM(B65)</f>
        <v>0</v>
      </c>
      <c r="C64" s="8">
        <f t="shared" ref="C64:E64" si="11">SUM(C65)</f>
        <v>0</v>
      </c>
      <c r="D64" s="8">
        <f t="shared" si="11"/>
        <v>0</v>
      </c>
      <c r="E64" s="8">
        <f t="shared" si="11"/>
        <v>0</v>
      </c>
      <c r="F64" s="8">
        <f t="shared" si="2"/>
        <v>0</v>
      </c>
      <c r="G64" s="62" t="e">
        <f t="shared" si="3"/>
        <v>#DIV/0!</v>
      </c>
    </row>
    <row r="65" spans="1:7" hidden="1">
      <c r="A65" s="3" t="s">
        <v>122</v>
      </c>
      <c r="B65" s="4"/>
      <c r="C65" s="4"/>
      <c r="D65" s="4"/>
      <c r="E65" s="4"/>
      <c r="F65" s="60">
        <f t="shared" si="2"/>
        <v>0</v>
      </c>
      <c r="G65" s="61" t="e">
        <f t="shared" si="3"/>
        <v>#DIV/0!</v>
      </c>
    </row>
    <row r="66" spans="1:7" hidden="1">
      <c r="A66" s="3"/>
      <c r="B66" s="4"/>
      <c r="C66" s="4"/>
      <c r="D66" s="4"/>
      <c r="E66" s="4"/>
      <c r="F66" s="60">
        <f t="shared" si="2"/>
        <v>0</v>
      </c>
      <c r="G66" s="61" t="e">
        <f t="shared" si="3"/>
        <v>#DIV/0!</v>
      </c>
    </row>
    <row r="67" spans="1:7" hidden="1">
      <c r="A67" s="3"/>
      <c r="B67" s="4"/>
      <c r="C67" s="4"/>
      <c r="D67" s="4"/>
      <c r="E67" s="4"/>
      <c r="F67" s="60">
        <f t="shared" si="2"/>
        <v>0</v>
      </c>
      <c r="G67" s="61" t="e">
        <f t="shared" si="3"/>
        <v>#DIV/0!</v>
      </c>
    </row>
    <row r="68" spans="1:7" hidden="1">
      <c r="A68" s="2" t="s">
        <v>123</v>
      </c>
      <c r="B68" s="8">
        <f>SUM(B69:B70)</f>
        <v>0</v>
      </c>
      <c r="C68" s="8">
        <f t="shared" ref="C68:E68" si="12">SUM(C69:C70)</f>
        <v>0</v>
      </c>
      <c r="D68" s="8">
        <f t="shared" si="12"/>
        <v>0</v>
      </c>
      <c r="E68" s="8">
        <f t="shared" si="12"/>
        <v>0</v>
      </c>
      <c r="F68" s="8">
        <f t="shared" si="2"/>
        <v>0</v>
      </c>
      <c r="G68" s="61" t="e">
        <f t="shared" si="3"/>
        <v>#DIV/0!</v>
      </c>
    </row>
    <row r="69" spans="1:7" hidden="1">
      <c r="A69" s="3" t="s">
        <v>122</v>
      </c>
      <c r="B69" s="4"/>
      <c r="C69" s="4"/>
      <c r="D69" s="4"/>
      <c r="E69" s="4"/>
      <c r="F69" s="60">
        <f t="shared" si="2"/>
        <v>0</v>
      </c>
      <c r="G69" s="61" t="e">
        <f t="shared" si="3"/>
        <v>#DIV/0!</v>
      </c>
    </row>
    <row r="70" spans="1:7" hidden="1">
      <c r="A70" s="3"/>
      <c r="B70" s="4"/>
      <c r="C70" s="4"/>
      <c r="D70" s="4"/>
      <c r="E70" s="4"/>
      <c r="F70" s="60">
        <f t="shared" si="2"/>
        <v>0</v>
      </c>
      <c r="G70" s="61" t="e">
        <f t="shared" si="3"/>
        <v>#DIV/0!</v>
      </c>
    </row>
    <row r="71" spans="1:7" hidden="1">
      <c r="A71" s="3"/>
      <c r="B71" s="4"/>
      <c r="C71" s="4"/>
      <c r="D71" s="4"/>
      <c r="E71" s="4"/>
      <c r="F71" s="60">
        <f t="shared" si="2"/>
        <v>0</v>
      </c>
      <c r="G71" s="61" t="e">
        <f t="shared" si="3"/>
        <v>#DIV/0!</v>
      </c>
    </row>
    <row r="72" spans="1:7" hidden="1">
      <c r="A72" s="2" t="s">
        <v>124</v>
      </c>
      <c r="B72" s="8">
        <f>SUM(B73:B74)</f>
        <v>0</v>
      </c>
      <c r="C72" s="8">
        <f t="shared" ref="C72:E72" si="13">SUM(C73:C74)</f>
        <v>0</v>
      </c>
      <c r="D72" s="8">
        <f t="shared" si="13"/>
        <v>0</v>
      </c>
      <c r="E72" s="8">
        <f t="shared" si="13"/>
        <v>0</v>
      </c>
      <c r="F72" s="8">
        <f t="shared" ref="F72:F82" si="14">D72-E72</f>
        <v>0</v>
      </c>
      <c r="G72" s="61" t="e">
        <f t="shared" ref="G72:G76" si="15">E72/D72</f>
        <v>#DIV/0!</v>
      </c>
    </row>
    <row r="73" spans="1:7" hidden="1">
      <c r="A73" s="3" t="s">
        <v>125</v>
      </c>
      <c r="B73" s="4"/>
      <c r="C73" s="4"/>
      <c r="D73" s="4"/>
      <c r="E73" s="4"/>
      <c r="F73" s="60">
        <f t="shared" si="14"/>
        <v>0</v>
      </c>
      <c r="G73" s="61" t="e">
        <f t="shared" si="15"/>
        <v>#DIV/0!</v>
      </c>
    </row>
    <row r="74" spans="1:7" hidden="1">
      <c r="A74" s="3" t="s">
        <v>90</v>
      </c>
      <c r="B74" s="4"/>
      <c r="C74" s="4"/>
      <c r="D74" s="4"/>
      <c r="E74" s="4"/>
      <c r="F74" s="60">
        <f t="shared" si="14"/>
        <v>0</v>
      </c>
      <c r="G74" s="61" t="e">
        <f t="shared" si="15"/>
        <v>#DIV/0!</v>
      </c>
    </row>
    <row r="75" spans="1:7">
      <c r="A75" s="3"/>
      <c r="B75" s="4"/>
      <c r="C75" s="4"/>
      <c r="D75" s="4"/>
      <c r="E75" s="4"/>
      <c r="F75" s="60"/>
      <c r="G75" s="61"/>
    </row>
    <row r="76" spans="1:7" ht="15.75" thickBot="1">
      <c r="A76" s="63" t="s">
        <v>134</v>
      </c>
      <c r="B76" s="64">
        <f>B5+B26+B46+B50+B64+B68+B72</f>
        <v>315628971</v>
      </c>
      <c r="C76" s="64">
        <f t="shared" ref="C76:E76" si="16">C5+C26+C46+C50+C64+C68+C72</f>
        <v>717277850.19000006</v>
      </c>
      <c r="D76" s="64">
        <f t="shared" si="16"/>
        <v>621910369.19000006</v>
      </c>
      <c r="E76" s="64">
        <f t="shared" si="16"/>
        <v>231123356</v>
      </c>
      <c r="F76" s="64">
        <f t="shared" si="14"/>
        <v>390787013.19000006</v>
      </c>
      <c r="G76" s="65">
        <f t="shared" si="15"/>
        <v>0.37163451109687068</v>
      </c>
    </row>
    <row r="77" spans="1:7" ht="15.75" thickBot="1">
      <c r="A77" s="3"/>
      <c r="B77" s="4"/>
      <c r="C77" s="4"/>
      <c r="D77" s="4"/>
      <c r="E77" s="4"/>
      <c r="F77" s="4"/>
      <c r="G77" s="4"/>
    </row>
    <row r="78" spans="1:7">
      <c r="A78" s="66" t="s">
        <v>111</v>
      </c>
      <c r="B78" s="67">
        <v>0</v>
      </c>
      <c r="C78" s="68">
        <f>SUM(C79:C82)</f>
        <v>40636944</v>
      </c>
      <c r="D78" s="68">
        <f t="shared" ref="D78:E78" si="17">SUM(D79:D82)</f>
        <v>0</v>
      </c>
      <c r="E78" s="68">
        <f t="shared" si="17"/>
        <v>31563094</v>
      </c>
      <c r="F78" s="68">
        <f t="shared" si="14"/>
        <v>-31563094</v>
      </c>
      <c r="G78" s="73" t="e">
        <f>E78/D78</f>
        <v>#DIV/0!</v>
      </c>
    </row>
    <row r="79" spans="1:7">
      <c r="A79" s="3" t="s">
        <v>127</v>
      </c>
      <c r="B79" s="4"/>
      <c r="C79" s="4">
        <v>26260000</v>
      </c>
      <c r="D79" s="4"/>
      <c r="E79" s="4"/>
      <c r="F79" s="8">
        <f t="shared" si="14"/>
        <v>0</v>
      </c>
      <c r="G79" s="61">
        <v>0</v>
      </c>
    </row>
    <row r="80" spans="1:7">
      <c r="A80" s="3" t="s">
        <v>128</v>
      </c>
      <c r="B80" s="4"/>
      <c r="C80" s="4">
        <v>14376944</v>
      </c>
      <c r="D80" s="4">
        <v>0</v>
      </c>
      <c r="E80" s="4">
        <v>31563094</v>
      </c>
      <c r="F80" s="8">
        <f t="shared" si="14"/>
        <v>-31563094</v>
      </c>
      <c r="G80" s="61" t="e">
        <f>E80/D80</f>
        <v>#DIV/0!</v>
      </c>
    </row>
    <row r="81" spans="1:7" hidden="1">
      <c r="A81" s="3" t="s">
        <v>129</v>
      </c>
      <c r="B81" s="4"/>
      <c r="C81" s="4"/>
      <c r="D81" s="4"/>
      <c r="E81" s="4"/>
      <c r="F81" s="8">
        <f t="shared" si="14"/>
        <v>0</v>
      </c>
      <c r="G81" s="61"/>
    </row>
    <row r="82" spans="1:7">
      <c r="A82" s="69" t="s">
        <v>130</v>
      </c>
      <c r="B82" s="70"/>
      <c r="C82" s="70"/>
      <c r="D82" s="70"/>
      <c r="E82" s="70"/>
      <c r="F82" s="71">
        <f t="shared" si="14"/>
        <v>0</v>
      </c>
      <c r="G82" s="72"/>
    </row>
    <row r="83" spans="1:7">
      <c r="B83" s="1"/>
      <c r="C83" s="1"/>
      <c r="D83" s="1"/>
      <c r="E83" s="1"/>
      <c r="F83" s="1"/>
      <c r="G83" s="1"/>
    </row>
    <row r="84" spans="1:7">
      <c r="E84" s="12"/>
    </row>
  </sheetData>
  <mergeCells count="2">
    <mergeCell ref="A1:G1"/>
    <mergeCell ref="A2:G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G82"/>
  <sheetViews>
    <sheetView workbookViewId="0">
      <pane ySplit="4" topLeftCell="A5" activePane="bottomLeft" state="frozen"/>
      <selection pane="bottomLeft" activeCell="A10" sqref="A10"/>
    </sheetView>
  </sheetViews>
  <sheetFormatPr defaultRowHeight="15"/>
  <cols>
    <col min="1" max="1" width="51.140625" bestFit="1" customWidth="1"/>
    <col min="2" max="2" width="17" bestFit="1" customWidth="1"/>
    <col min="3" max="3" width="19.28515625" bestFit="1" customWidth="1"/>
    <col min="4" max="4" width="16" bestFit="1" customWidth="1"/>
    <col min="5" max="6" width="14.28515625" bestFit="1" customWidth="1"/>
    <col min="7" max="7" width="10.28515625" customWidth="1"/>
  </cols>
  <sheetData>
    <row r="1" spans="1:7">
      <c r="A1" s="297" t="s">
        <v>1</v>
      </c>
      <c r="B1" s="297"/>
      <c r="C1" s="297"/>
      <c r="D1" s="297"/>
      <c r="E1" s="297"/>
      <c r="F1" s="297"/>
      <c r="G1" s="298"/>
    </row>
    <row r="2" spans="1:7">
      <c r="A2" s="297" t="s">
        <v>132</v>
      </c>
      <c r="B2" s="297"/>
      <c r="C2" s="297"/>
      <c r="D2" s="297"/>
      <c r="E2" s="297"/>
      <c r="F2" s="297"/>
      <c r="G2" s="297"/>
    </row>
    <row r="3" spans="1:7" ht="15.75">
      <c r="F3" s="296" t="s">
        <v>1000</v>
      </c>
    </row>
    <row r="4" spans="1:7" ht="30">
      <c r="A4" s="26" t="s">
        <v>2</v>
      </c>
      <c r="B4" s="27" t="s">
        <v>39</v>
      </c>
      <c r="C4" s="27" t="s">
        <v>40</v>
      </c>
      <c r="D4" s="27" t="s">
        <v>41</v>
      </c>
      <c r="E4" s="27" t="s">
        <v>42</v>
      </c>
      <c r="F4" s="27" t="s">
        <v>131</v>
      </c>
      <c r="G4" s="27" t="s">
        <v>68</v>
      </c>
    </row>
    <row r="5" spans="1:7">
      <c r="A5" s="2" t="s">
        <v>72</v>
      </c>
      <c r="B5" s="6">
        <f>B6+B9+B13+B17+B20</f>
        <v>45532764</v>
      </c>
      <c r="C5" s="6">
        <f t="shared" ref="C5:E5" si="0">C6+C9+C13+C17+C20</f>
        <v>25505980</v>
      </c>
      <c r="D5" s="6">
        <f t="shared" si="0"/>
        <v>74703041</v>
      </c>
      <c r="E5" s="6">
        <f t="shared" si="0"/>
        <v>35969887</v>
      </c>
      <c r="F5" s="6">
        <f>D5-E5</f>
        <v>38733154</v>
      </c>
      <c r="G5" s="38">
        <f>E5/D5</f>
        <v>0.48150498987049267</v>
      </c>
    </row>
    <row r="6" spans="1:7">
      <c r="A6" s="58" t="s">
        <v>73</v>
      </c>
      <c r="B6" s="59">
        <f>SUM(B7:B8)</f>
        <v>25565504</v>
      </c>
      <c r="C6" s="59">
        <f t="shared" ref="C6:E6" si="1">SUM(C7:C8)</f>
        <v>11992904</v>
      </c>
      <c r="D6" s="59">
        <f t="shared" si="1"/>
        <v>48106748</v>
      </c>
      <c r="E6" s="59">
        <f t="shared" si="1"/>
        <v>15545844</v>
      </c>
      <c r="F6" s="59">
        <f>D6-E6</f>
        <v>32560904</v>
      </c>
      <c r="G6" s="62">
        <f t="shared" ref="G6:G48" si="2">E6/D6</f>
        <v>0.32315308446956342</v>
      </c>
    </row>
    <row r="7" spans="1:7">
      <c r="A7" s="3" t="s">
        <v>74</v>
      </c>
      <c r="B7" s="4">
        <v>25565504</v>
      </c>
      <c r="C7" s="4">
        <v>11992904</v>
      </c>
      <c r="D7" s="4">
        <v>48106748</v>
      </c>
      <c r="E7" s="4">
        <v>15545844</v>
      </c>
      <c r="F7" s="4">
        <f t="shared" ref="F7:F24" si="3">D7-E7</f>
        <v>32560904</v>
      </c>
      <c r="G7" s="37">
        <f t="shared" si="2"/>
        <v>0.32315308446956342</v>
      </c>
    </row>
    <row r="8" spans="1:7">
      <c r="A8" s="3" t="s">
        <v>75</v>
      </c>
      <c r="B8" s="4">
        <v>0</v>
      </c>
      <c r="C8" s="4">
        <v>0</v>
      </c>
      <c r="D8" s="4">
        <v>0</v>
      </c>
      <c r="E8" s="4">
        <v>0</v>
      </c>
      <c r="F8" s="4">
        <v>0</v>
      </c>
      <c r="G8" s="37">
        <v>0</v>
      </c>
    </row>
    <row r="9" spans="1:7">
      <c r="A9" s="58" t="s">
        <v>76</v>
      </c>
      <c r="B9" s="59">
        <f>SUM(B10:B12)</f>
        <v>17325692</v>
      </c>
      <c r="C9" s="59">
        <f t="shared" ref="C9:F9" si="4">SUM(C10:C12)</f>
        <v>7645000</v>
      </c>
      <c r="D9" s="59">
        <f t="shared" si="4"/>
        <v>12517097</v>
      </c>
      <c r="E9" s="59">
        <f t="shared" si="4"/>
        <v>12581499</v>
      </c>
      <c r="F9" s="59">
        <f t="shared" si="4"/>
        <v>-64402</v>
      </c>
      <c r="G9" s="62">
        <f>E9/D9</f>
        <v>1.0051451227069663</v>
      </c>
    </row>
    <row r="10" spans="1:7">
      <c r="A10" s="3" t="s">
        <v>77</v>
      </c>
      <c r="B10" s="4">
        <v>17325692</v>
      </c>
      <c r="C10" s="4">
        <v>0</v>
      </c>
      <c r="D10" s="4">
        <v>0</v>
      </c>
      <c r="E10" s="4">
        <v>0</v>
      </c>
      <c r="F10" s="4">
        <f t="shared" si="3"/>
        <v>0</v>
      </c>
      <c r="G10" s="37">
        <v>0</v>
      </c>
    </row>
    <row r="11" spans="1:7">
      <c r="A11" s="3" t="s">
        <v>78</v>
      </c>
      <c r="B11" s="4">
        <v>0</v>
      </c>
      <c r="C11" s="4">
        <v>3645000</v>
      </c>
      <c r="D11" s="4">
        <v>7317097</v>
      </c>
      <c r="E11" s="4">
        <v>7755187</v>
      </c>
      <c r="F11" s="4">
        <f t="shared" si="3"/>
        <v>-438090</v>
      </c>
      <c r="G11" s="37">
        <f t="shared" si="2"/>
        <v>1.0598721050165114</v>
      </c>
    </row>
    <row r="12" spans="1:7">
      <c r="A12" s="3" t="s">
        <v>79</v>
      </c>
      <c r="B12" s="4">
        <v>0</v>
      </c>
      <c r="C12" s="4">
        <v>4000000</v>
      </c>
      <c r="D12" s="4">
        <v>5200000</v>
      </c>
      <c r="E12" s="4">
        <v>4826312</v>
      </c>
      <c r="F12" s="4">
        <f t="shared" si="3"/>
        <v>373688</v>
      </c>
      <c r="G12" s="37">
        <f t="shared" si="2"/>
        <v>0.92813692307692308</v>
      </c>
    </row>
    <row r="13" spans="1:7">
      <c r="A13" s="58" t="s">
        <v>80</v>
      </c>
      <c r="B13" s="59">
        <f>SUM(B14:B16)</f>
        <v>2372739</v>
      </c>
      <c r="C13" s="59">
        <f t="shared" ref="C13:E13" si="5">SUM(C14:C16)</f>
        <v>0</v>
      </c>
      <c r="D13" s="59">
        <f t="shared" si="5"/>
        <v>8308936</v>
      </c>
      <c r="E13" s="59">
        <f t="shared" si="5"/>
        <v>0</v>
      </c>
      <c r="F13" s="59">
        <f t="shared" si="3"/>
        <v>8308936</v>
      </c>
      <c r="G13" s="62">
        <f>E13/D13</f>
        <v>0</v>
      </c>
    </row>
    <row r="14" spans="1:7" hidden="1">
      <c r="A14" s="3" t="s">
        <v>81</v>
      </c>
      <c r="B14" s="4"/>
      <c r="C14" s="4"/>
      <c r="D14" s="4"/>
      <c r="E14" s="4"/>
      <c r="F14" s="4">
        <f t="shared" si="3"/>
        <v>0</v>
      </c>
      <c r="G14" s="37" t="e">
        <f t="shared" si="2"/>
        <v>#DIV/0!</v>
      </c>
    </row>
    <row r="15" spans="1:7" hidden="1">
      <c r="A15" s="3" t="s">
        <v>82</v>
      </c>
      <c r="B15" s="4"/>
      <c r="C15" s="4"/>
      <c r="D15" s="4"/>
      <c r="E15" s="4"/>
      <c r="F15" s="4">
        <f t="shared" si="3"/>
        <v>0</v>
      </c>
      <c r="G15" s="37" t="e">
        <f t="shared" si="2"/>
        <v>#DIV/0!</v>
      </c>
    </row>
    <row r="16" spans="1:7">
      <c r="A16" s="3" t="s">
        <v>83</v>
      </c>
      <c r="B16" s="4">
        <v>2372739</v>
      </c>
      <c r="C16" s="4">
        <v>0</v>
      </c>
      <c r="D16" s="4">
        <v>8308936</v>
      </c>
      <c r="E16" s="4">
        <v>0</v>
      </c>
      <c r="F16" s="4">
        <f t="shared" si="3"/>
        <v>8308936</v>
      </c>
      <c r="G16" s="37">
        <f t="shared" si="2"/>
        <v>0</v>
      </c>
    </row>
    <row r="17" spans="1:7">
      <c r="A17" s="58" t="s">
        <v>84</v>
      </c>
      <c r="B17" s="59">
        <f>SUM(B18:B19)</f>
        <v>0</v>
      </c>
      <c r="C17" s="59">
        <f t="shared" ref="C17:E17" si="6">SUM(C18:C19)</f>
        <v>5868076</v>
      </c>
      <c r="D17" s="59">
        <f t="shared" si="6"/>
        <v>3357842</v>
      </c>
      <c r="E17" s="59">
        <f t="shared" si="6"/>
        <v>6233095</v>
      </c>
      <c r="F17" s="59">
        <f t="shared" si="3"/>
        <v>-2875253</v>
      </c>
      <c r="G17" s="62">
        <f t="shared" si="2"/>
        <v>1.8562800155576111</v>
      </c>
    </row>
    <row r="18" spans="1:7">
      <c r="A18" s="3" t="s">
        <v>83</v>
      </c>
      <c r="B18" s="4">
        <v>0</v>
      </c>
      <c r="C18" s="4">
        <v>5868076</v>
      </c>
      <c r="D18" s="4">
        <v>3357842</v>
      </c>
      <c r="E18" s="4">
        <v>6233095</v>
      </c>
      <c r="F18" s="4">
        <f t="shared" si="3"/>
        <v>-2875253</v>
      </c>
      <c r="G18" s="37">
        <f t="shared" si="2"/>
        <v>1.8562800155576111</v>
      </c>
    </row>
    <row r="19" spans="1:7" hidden="1">
      <c r="A19" s="3" t="s">
        <v>85</v>
      </c>
      <c r="B19" s="4"/>
      <c r="C19" s="4"/>
      <c r="D19" s="4"/>
      <c r="E19" s="4"/>
      <c r="F19" s="4">
        <f t="shared" si="3"/>
        <v>0</v>
      </c>
      <c r="G19" s="37" t="e">
        <f t="shared" si="2"/>
        <v>#DIV/0!</v>
      </c>
    </row>
    <row r="20" spans="1:7">
      <c r="A20" s="58" t="s">
        <v>86</v>
      </c>
      <c r="B20" s="59">
        <f>SUM(B21:B24)</f>
        <v>268829</v>
      </c>
      <c r="C20" s="59">
        <f t="shared" ref="C20:E20" si="7">SUM(C21:C24)</f>
        <v>0</v>
      </c>
      <c r="D20" s="59">
        <f t="shared" si="7"/>
        <v>2412418</v>
      </c>
      <c r="E20" s="59">
        <f t="shared" si="7"/>
        <v>1609449</v>
      </c>
      <c r="F20" s="59">
        <f t="shared" si="3"/>
        <v>802969</v>
      </c>
      <c r="G20" s="37">
        <f t="shared" si="2"/>
        <v>0.66715179541853853</v>
      </c>
    </row>
    <row r="21" spans="1:7">
      <c r="A21" s="3" t="s">
        <v>87</v>
      </c>
      <c r="B21" s="4">
        <v>0</v>
      </c>
      <c r="C21" s="4">
        <v>0</v>
      </c>
      <c r="D21" s="4">
        <v>1764845</v>
      </c>
      <c r="E21" s="4">
        <v>1329726</v>
      </c>
      <c r="F21" s="4">
        <f t="shared" si="3"/>
        <v>435119</v>
      </c>
      <c r="G21" s="37">
        <f t="shared" si="2"/>
        <v>0.75345200286710734</v>
      </c>
    </row>
    <row r="22" spans="1:7">
      <c r="A22" s="3" t="s">
        <v>88</v>
      </c>
      <c r="B22" s="4">
        <v>268829</v>
      </c>
      <c r="C22" s="4">
        <v>0</v>
      </c>
      <c r="D22" s="4">
        <v>647573</v>
      </c>
      <c r="E22" s="4">
        <v>279723</v>
      </c>
      <c r="F22" s="4">
        <f t="shared" si="3"/>
        <v>367850</v>
      </c>
      <c r="G22" s="37">
        <f t="shared" si="2"/>
        <v>0.43195593392559606</v>
      </c>
    </row>
    <row r="23" spans="1:7" hidden="1">
      <c r="A23" s="3" t="s">
        <v>89</v>
      </c>
      <c r="B23" s="4"/>
      <c r="C23" s="4"/>
      <c r="D23" s="4"/>
      <c r="E23" s="4"/>
      <c r="F23" s="4">
        <f t="shared" si="3"/>
        <v>0</v>
      </c>
      <c r="G23" s="37" t="e">
        <f t="shared" si="2"/>
        <v>#DIV/0!</v>
      </c>
    </row>
    <row r="24" spans="1:7" hidden="1">
      <c r="A24" s="3" t="s">
        <v>90</v>
      </c>
      <c r="B24" s="4"/>
      <c r="C24" s="4"/>
      <c r="D24" s="4"/>
      <c r="E24" s="4"/>
      <c r="F24" s="4">
        <f t="shared" si="3"/>
        <v>0</v>
      </c>
      <c r="G24" s="37" t="e">
        <f t="shared" si="2"/>
        <v>#DIV/0!</v>
      </c>
    </row>
    <row r="25" spans="1:7">
      <c r="A25" s="3"/>
      <c r="B25" s="4"/>
      <c r="C25" s="4"/>
      <c r="D25" s="4"/>
      <c r="E25" s="4"/>
      <c r="F25" s="4"/>
      <c r="G25" s="3"/>
    </row>
    <row r="26" spans="1:7">
      <c r="A26" s="2" t="s">
        <v>91</v>
      </c>
      <c r="B26" s="6">
        <f>B27+B28+B29+B30+B31+B32+B33+B34+B35+B36+B37+B38+B39+B40</f>
        <v>14743309</v>
      </c>
      <c r="C26" s="6">
        <f t="shared" ref="C26:E26" si="8">C27+C28+C29+C30+C31+C32+C33+C34+C35+C36+C37+C38+C39+C40</f>
        <v>12908106</v>
      </c>
      <c r="D26" s="6">
        <f t="shared" si="8"/>
        <v>24863690</v>
      </c>
      <c r="E26" s="6">
        <f t="shared" si="8"/>
        <v>5804772</v>
      </c>
      <c r="F26" s="6">
        <f>D26-E26</f>
        <v>19058918</v>
      </c>
      <c r="G26" s="38">
        <f t="shared" si="2"/>
        <v>0.23346381812192801</v>
      </c>
    </row>
    <row r="27" spans="1:7">
      <c r="A27" s="3" t="s">
        <v>92</v>
      </c>
      <c r="B27" s="4">
        <v>0</v>
      </c>
      <c r="C27" s="4">
        <v>0</v>
      </c>
      <c r="D27" s="4">
        <v>-197247</v>
      </c>
      <c r="E27" s="4">
        <v>0</v>
      </c>
      <c r="F27" s="60">
        <f t="shared" ref="F27:F40" si="9">D27-E27</f>
        <v>-197247</v>
      </c>
      <c r="G27" s="37">
        <f t="shared" si="2"/>
        <v>0</v>
      </c>
    </row>
    <row r="28" spans="1:7">
      <c r="A28" s="3" t="s">
        <v>93</v>
      </c>
      <c r="B28" s="4">
        <v>11156773</v>
      </c>
      <c r="C28" s="4">
        <v>4626698</v>
      </c>
      <c r="D28" s="4">
        <v>16058646</v>
      </c>
      <c r="E28" s="4">
        <v>1559028</v>
      </c>
      <c r="F28" s="60">
        <f t="shared" si="9"/>
        <v>14499618</v>
      </c>
      <c r="G28" s="37">
        <f t="shared" si="2"/>
        <v>9.7083402922014714E-2</v>
      </c>
    </row>
    <row r="29" spans="1:7" hidden="1">
      <c r="A29" s="3" t="s">
        <v>94</v>
      </c>
      <c r="B29" s="4"/>
      <c r="C29" s="4"/>
      <c r="D29" s="4"/>
      <c r="E29" s="4"/>
      <c r="F29" s="60">
        <f t="shared" si="9"/>
        <v>0</v>
      </c>
      <c r="G29" s="37" t="e">
        <f t="shared" si="2"/>
        <v>#DIV/0!</v>
      </c>
    </row>
    <row r="30" spans="1:7">
      <c r="A30" s="3" t="s">
        <v>95</v>
      </c>
      <c r="B30" s="4">
        <v>2295211</v>
      </c>
      <c r="C30" s="4">
        <v>2792507</v>
      </c>
      <c r="D30" s="4">
        <v>3418271</v>
      </c>
      <c r="E30" s="4">
        <v>2496073</v>
      </c>
      <c r="F30" s="60">
        <f t="shared" si="9"/>
        <v>922198</v>
      </c>
      <c r="G30" s="37">
        <f t="shared" si="2"/>
        <v>0.73021507071850067</v>
      </c>
    </row>
    <row r="31" spans="1:7">
      <c r="A31" s="3" t="s">
        <v>96</v>
      </c>
      <c r="B31" s="4"/>
      <c r="C31" s="4">
        <v>363795</v>
      </c>
      <c r="D31" s="4">
        <v>363795</v>
      </c>
      <c r="E31" s="4">
        <v>406901</v>
      </c>
      <c r="F31" s="60">
        <f t="shared" si="9"/>
        <v>-43106</v>
      </c>
      <c r="G31" s="37">
        <f t="shared" si="2"/>
        <v>1.1184898088209019</v>
      </c>
    </row>
    <row r="32" spans="1:7">
      <c r="A32" s="3" t="s">
        <v>97</v>
      </c>
      <c r="B32" s="4">
        <v>426045</v>
      </c>
      <c r="C32" s="4">
        <v>1526982</v>
      </c>
      <c r="D32" s="4">
        <v>2026982</v>
      </c>
      <c r="E32" s="4">
        <v>844113</v>
      </c>
      <c r="F32" s="60">
        <f t="shared" si="9"/>
        <v>1182869</v>
      </c>
      <c r="G32" s="37">
        <f t="shared" si="2"/>
        <v>0.41643833048344781</v>
      </c>
    </row>
    <row r="33" spans="1:7" hidden="1">
      <c r="A33" s="3" t="s">
        <v>98</v>
      </c>
      <c r="B33" s="4"/>
      <c r="C33" s="4"/>
      <c r="D33" s="4"/>
      <c r="E33" s="4"/>
      <c r="F33" s="60">
        <f t="shared" si="9"/>
        <v>0</v>
      </c>
      <c r="G33" s="37" t="e">
        <f t="shared" si="2"/>
        <v>#DIV/0!</v>
      </c>
    </row>
    <row r="34" spans="1:7" hidden="1">
      <c r="A34" s="3" t="s">
        <v>99</v>
      </c>
      <c r="B34" s="4"/>
      <c r="C34" s="4"/>
      <c r="D34" s="4"/>
      <c r="E34" s="4"/>
      <c r="F34" s="60">
        <f t="shared" si="9"/>
        <v>0</v>
      </c>
      <c r="G34" s="37" t="e">
        <f t="shared" si="2"/>
        <v>#DIV/0!</v>
      </c>
    </row>
    <row r="35" spans="1:7" hidden="1">
      <c r="A35" s="3" t="s">
        <v>100</v>
      </c>
      <c r="B35" s="4"/>
      <c r="C35" s="4"/>
      <c r="D35" s="4"/>
      <c r="E35" s="4"/>
      <c r="F35" s="60">
        <f t="shared" si="9"/>
        <v>0</v>
      </c>
      <c r="G35" s="37" t="e">
        <f t="shared" si="2"/>
        <v>#DIV/0!</v>
      </c>
    </row>
    <row r="36" spans="1:7">
      <c r="A36" s="3" t="s">
        <v>101</v>
      </c>
      <c r="B36" s="4">
        <v>634363</v>
      </c>
      <c r="C36" s="4">
        <v>3598124</v>
      </c>
      <c r="D36" s="4">
        <v>2798124</v>
      </c>
      <c r="E36" s="4">
        <v>498657</v>
      </c>
      <c r="F36" s="60">
        <f t="shared" si="9"/>
        <v>2299467</v>
      </c>
      <c r="G36" s="37">
        <f t="shared" si="2"/>
        <v>0.17821118720971624</v>
      </c>
    </row>
    <row r="37" spans="1:7" hidden="1">
      <c r="A37" s="3" t="s">
        <v>102</v>
      </c>
      <c r="B37" s="4"/>
      <c r="C37" s="4"/>
      <c r="D37" s="4"/>
      <c r="E37" s="4"/>
      <c r="F37" s="60">
        <f t="shared" si="9"/>
        <v>0</v>
      </c>
      <c r="G37" s="37" t="e">
        <f t="shared" si="2"/>
        <v>#DIV/0!</v>
      </c>
    </row>
    <row r="38" spans="1:7" hidden="1">
      <c r="A38" s="3" t="s">
        <v>103</v>
      </c>
      <c r="B38" s="4"/>
      <c r="C38" s="4"/>
      <c r="D38" s="4"/>
      <c r="E38" s="4"/>
      <c r="F38" s="60">
        <f t="shared" si="9"/>
        <v>0</v>
      </c>
      <c r="G38" s="37" t="e">
        <f t="shared" si="2"/>
        <v>#DIV/0!</v>
      </c>
    </row>
    <row r="39" spans="1:7" hidden="1">
      <c r="A39" s="3" t="s">
        <v>104</v>
      </c>
      <c r="B39" s="4"/>
      <c r="C39" s="4"/>
      <c r="D39" s="4"/>
      <c r="E39" s="4"/>
      <c r="F39" s="60">
        <f t="shared" si="9"/>
        <v>0</v>
      </c>
      <c r="G39" s="37" t="e">
        <f t="shared" si="2"/>
        <v>#DIV/0!</v>
      </c>
    </row>
    <row r="40" spans="1:7">
      <c r="A40" s="3" t="s">
        <v>90</v>
      </c>
      <c r="B40" s="4">
        <v>230917</v>
      </c>
      <c r="C40" s="4"/>
      <c r="D40" s="4">
        <v>395119</v>
      </c>
      <c r="E40" s="4"/>
      <c r="F40" s="60">
        <f t="shared" si="9"/>
        <v>395119</v>
      </c>
      <c r="G40" s="37">
        <f t="shared" si="2"/>
        <v>0</v>
      </c>
    </row>
    <row r="41" spans="1:7">
      <c r="A41" s="3"/>
      <c r="B41" s="4"/>
      <c r="C41" s="4"/>
      <c r="D41" s="4"/>
      <c r="E41" s="4"/>
      <c r="F41" s="4"/>
      <c r="G41" s="37"/>
    </row>
    <row r="42" spans="1:7" hidden="1">
      <c r="A42" s="2" t="s">
        <v>105</v>
      </c>
      <c r="B42" s="8">
        <f>SUM(B43:B44)</f>
        <v>0</v>
      </c>
      <c r="C42" s="8">
        <f t="shared" ref="C42:E42" si="10">SUM(C43:C44)</f>
        <v>0</v>
      </c>
      <c r="D42" s="8">
        <f t="shared" si="10"/>
        <v>0</v>
      </c>
      <c r="E42" s="8">
        <f t="shared" si="10"/>
        <v>0</v>
      </c>
      <c r="F42" s="8">
        <f>D42-E42</f>
        <v>0</v>
      </c>
      <c r="G42" s="37" t="e">
        <f t="shared" si="2"/>
        <v>#DIV/0!</v>
      </c>
    </row>
    <row r="43" spans="1:7" hidden="1">
      <c r="A43" s="3" t="s">
        <v>106</v>
      </c>
      <c r="B43" s="4"/>
      <c r="C43" s="4"/>
      <c r="D43" s="4"/>
      <c r="E43" s="4"/>
      <c r="F43" s="4">
        <f t="shared" ref="F43:F44" si="11">D43-E43</f>
        <v>0</v>
      </c>
      <c r="G43" s="37" t="e">
        <f t="shared" si="2"/>
        <v>#DIV/0!</v>
      </c>
    </row>
    <row r="44" spans="1:7" hidden="1">
      <c r="A44" s="3" t="s">
        <v>90</v>
      </c>
      <c r="B44" s="4"/>
      <c r="C44" s="4"/>
      <c r="D44" s="4"/>
      <c r="E44" s="4"/>
      <c r="F44" s="4">
        <f t="shared" si="11"/>
        <v>0</v>
      </c>
      <c r="G44" s="37" t="e">
        <f t="shared" si="2"/>
        <v>#DIV/0!</v>
      </c>
    </row>
    <row r="45" spans="1:7" hidden="1">
      <c r="A45" s="3"/>
      <c r="B45" s="4"/>
      <c r="C45" s="4"/>
      <c r="D45" s="4"/>
      <c r="E45" s="4"/>
      <c r="F45" s="4"/>
      <c r="G45" s="3"/>
    </row>
    <row r="46" spans="1:7" hidden="1">
      <c r="A46" s="2" t="s">
        <v>107</v>
      </c>
      <c r="B46" s="8">
        <f>SUM(B47:B48)</f>
        <v>0</v>
      </c>
      <c r="C46" s="8">
        <f t="shared" ref="C46:E46" si="12">SUM(C47:C48)</f>
        <v>0</v>
      </c>
      <c r="D46" s="8">
        <f t="shared" si="12"/>
        <v>0</v>
      </c>
      <c r="E46" s="8">
        <f t="shared" si="12"/>
        <v>0</v>
      </c>
      <c r="F46" s="8">
        <f>D46-E46</f>
        <v>0</v>
      </c>
      <c r="G46" s="37" t="e">
        <f t="shared" si="2"/>
        <v>#DIV/0!</v>
      </c>
    </row>
    <row r="47" spans="1:7" hidden="1">
      <c r="A47" s="3" t="s">
        <v>108</v>
      </c>
      <c r="B47" s="4"/>
      <c r="C47" s="4"/>
      <c r="D47" s="4"/>
      <c r="E47" s="4"/>
      <c r="F47" s="4">
        <f>D47-E47</f>
        <v>0</v>
      </c>
      <c r="G47" s="37" t="e">
        <f t="shared" si="2"/>
        <v>#DIV/0!</v>
      </c>
    </row>
    <row r="48" spans="1:7" hidden="1">
      <c r="A48" s="3" t="s">
        <v>90</v>
      </c>
      <c r="B48" s="4"/>
      <c r="C48" s="4"/>
      <c r="D48" s="4"/>
      <c r="E48" s="4"/>
      <c r="F48" s="4">
        <f>D48-E48</f>
        <v>0</v>
      </c>
      <c r="G48" s="37" t="e">
        <f t="shared" si="2"/>
        <v>#DIV/0!</v>
      </c>
    </row>
    <row r="49" spans="1:7" hidden="1">
      <c r="A49" s="3"/>
      <c r="B49" s="4"/>
      <c r="C49" s="4"/>
      <c r="D49" s="4"/>
      <c r="E49" s="4"/>
      <c r="F49" s="4"/>
      <c r="G49" s="3"/>
    </row>
    <row r="50" spans="1:7">
      <c r="A50" s="2" t="s">
        <v>109</v>
      </c>
      <c r="B50" s="6">
        <f>SUM(B51:B62)</f>
        <v>21798900</v>
      </c>
      <c r="C50" s="6">
        <f t="shared" ref="C50:E50" si="13">SUM(C51:C62)</f>
        <v>8977194</v>
      </c>
      <c r="D50" s="6">
        <f t="shared" si="13"/>
        <v>10064283</v>
      </c>
      <c r="E50" s="6">
        <f t="shared" si="13"/>
        <v>5989678</v>
      </c>
      <c r="F50" s="6">
        <f>D50-E50</f>
        <v>4074605</v>
      </c>
      <c r="G50" s="38">
        <f t="shared" ref="G50:G61" si="14">E50/D50</f>
        <v>0.59514204837046014</v>
      </c>
    </row>
    <row r="51" spans="1:7">
      <c r="A51" s="3" t="s">
        <v>110</v>
      </c>
      <c r="B51" s="4">
        <v>15596587</v>
      </c>
      <c r="C51" s="4">
        <v>0</v>
      </c>
      <c r="D51" s="4">
        <v>0</v>
      </c>
      <c r="E51" s="4">
        <v>0</v>
      </c>
      <c r="F51" s="60">
        <f t="shared" ref="F51:F62" si="15">D51-E51</f>
        <v>0</v>
      </c>
      <c r="G51" s="37">
        <v>0</v>
      </c>
    </row>
    <row r="52" spans="1:7" hidden="1">
      <c r="A52" s="3" t="s">
        <v>111</v>
      </c>
      <c r="B52" s="4"/>
      <c r="C52" s="4"/>
      <c r="D52" s="4"/>
      <c r="E52" s="4"/>
      <c r="F52" s="60">
        <f t="shared" si="15"/>
        <v>0</v>
      </c>
      <c r="G52" s="37" t="e">
        <f t="shared" si="14"/>
        <v>#DIV/0!</v>
      </c>
    </row>
    <row r="53" spans="1:7" hidden="1">
      <c r="A53" s="3" t="s">
        <v>112</v>
      </c>
      <c r="B53" s="4"/>
      <c r="C53" s="4"/>
      <c r="D53" s="4"/>
      <c r="E53" s="4"/>
      <c r="F53" s="60">
        <f t="shared" si="15"/>
        <v>0</v>
      </c>
      <c r="G53" s="37" t="e">
        <f t="shared" si="14"/>
        <v>#DIV/0!</v>
      </c>
    </row>
    <row r="54" spans="1:7" hidden="1">
      <c r="A54" s="3" t="s">
        <v>113</v>
      </c>
      <c r="B54" s="4"/>
      <c r="C54" s="4"/>
      <c r="D54" s="4"/>
      <c r="E54" s="4"/>
      <c r="F54" s="60">
        <f t="shared" si="15"/>
        <v>0</v>
      </c>
      <c r="G54" s="37" t="e">
        <f t="shared" si="14"/>
        <v>#DIV/0!</v>
      </c>
    </row>
    <row r="55" spans="1:7">
      <c r="A55" s="3" t="s">
        <v>114</v>
      </c>
      <c r="B55" s="4">
        <v>450624</v>
      </c>
      <c r="C55" s="4">
        <v>0</v>
      </c>
      <c r="D55" s="4">
        <v>0</v>
      </c>
      <c r="E55" s="4">
        <v>0</v>
      </c>
      <c r="F55" s="60">
        <f t="shared" si="15"/>
        <v>0</v>
      </c>
      <c r="G55" s="37">
        <v>0</v>
      </c>
    </row>
    <row r="56" spans="1:7" hidden="1">
      <c r="A56" s="3" t="s">
        <v>115</v>
      </c>
      <c r="B56" s="4"/>
      <c r="C56" s="4"/>
      <c r="D56" s="4"/>
      <c r="E56" s="4"/>
      <c r="F56" s="60">
        <f t="shared" si="15"/>
        <v>0</v>
      </c>
      <c r="G56" s="37" t="e">
        <f t="shared" si="14"/>
        <v>#DIV/0!</v>
      </c>
    </row>
    <row r="57" spans="1:7">
      <c r="A57" s="3" t="s">
        <v>116</v>
      </c>
      <c r="B57" s="4">
        <v>2515015</v>
      </c>
      <c r="C57" s="4">
        <v>3320000</v>
      </c>
      <c r="D57" s="4">
        <v>2959895</v>
      </c>
      <c r="E57" s="4">
        <v>519758</v>
      </c>
      <c r="F57" s="60">
        <f t="shared" si="15"/>
        <v>2440137</v>
      </c>
      <c r="G57" s="37">
        <f t="shared" si="14"/>
        <v>0.17560014797822221</v>
      </c>
    </row>
    <row r="58" spans="1:7">
      <c r="A58" s="3" t="s">
        <v>117</v>
      </c>
      <c r="B58" s="4">
        <v>144706</v>
      </c>
      <c r="C58" s="4">
        <v>5497194</v>
      </c>
      <c r="D58" s="4">
        <v>6910513</v>
      </c>
      <c r="E58" s="4">
        <v>401971</v>
      </c>
      <c r="F58" s="60">
        <f t="shared" si="15"/>
        <v>6508542</v>
      </c>
      <c r="G58" s="37">
        <f t="shared" si="14"/>
        <v>5.8168040491349916E-2</v>
      </c>
    </row>
    <row r="59" spans="1:7">
      <c r="A59" s="3" t="s">
        <v>118</v>
      </c>
      <c r="B59" s="4">
        <v>970320</v>
      </c>
      <c r="C59" s="4">
        <v>0</v>
      </c>
      <c r="D59" s="4">
        <v>0</v>
      </c>
      <c r="E59" s="4">
        <v>0</v>
      </c>
      <c r="F59" s="60">
        <f t="shared" si="15"/>
        <v>0</v>
      </c>
      <c r="G59" s="37">
        <v>0</v>
      </c>
    </row>
    <row r="60" spans="1:7" hidden="1">
      <c r="A60" s="3" t="s">
        <v>119</v>
      </c>
      <c r="B60" s="4"/>
      <c r="C60" s="4"/>
      <c r="D60" s="4"/>
      <c r="E60" s="4"/>
      <c r="F60" s="60">
        <f t="shared" si="15"/>
        <v>0</v>
      </c>
      <c r="G60" s="37" t="e">
        <f t="shared" si="14"/>
        <v>#DIV/0!</v>
      </c>
    </row>
    <row r="61" spans="1:7" hidden="1">
      <c r="A61" s="3" t="s">
        <v>120</v>
      </c>
      <c r="B61" s="4"/>
      <c r="C61" s="4"/>
      <c r="D61" s="4"/>
      <c r="E61" s="4"/>
      <c r="F61" s="60">
        <f t="shared" si="15"/>
        <v>0</v>
      </c>
      <c r="G61" s="37" t="e">
        <f t="shared" si="14"/>
        <v>#DIV/0!</v>
      </c>
    </row>
    <row r="62" spans="1:7">
      <c r="A62" s="3" t="s">
        <v>90</v>
      </c>
      <c r="B62" s="4">
        <v>2121648</v>
      </c>
      <c r="C62" s="4">
        <v>160000</v>
      </c>
      <c r="D62" s="4">
        <v>193875</v>
      </c>
      <c r="E62" s="4">
        <v>5067949</v>
      </c>
      <c r="F62" s="60">
        <f t="shared" si="15"/>
        <v>-4874074</v>
      </c>
      <c r="G62" s="37">
        <f>E62/D62</f>
        <v>26.14029142488717</v>
      </c>
    </row>
    <row r="63" spans="1:7" hidden="1">
      <c r="A63" s="3"/>
      <c r="B63" s="4"/>
      <c r="C63" s="4"/>
      <c r="D63" s="4"/>
      <c r="E63" s="4"/>
      <c r="F63" s="4"/>
      <c r="G63" s="3"/>
    </row>
    <row r="64" spans="1:7" hidden="1">
      <c r="A64" s="2" t="s">
        <v>121</v>
      </c>
      <c r="B64" s="4">
        <v>0</v>
      </c>
      <c r="C64" s="4">
        <v>0</v>
      </c>
      <c r="D64" s="4">
        <v>0</v>
      </c>
      <c r="E64" s="4">
        <v>0</v>
      </c>
      <c r="F64" s="4">
        <v>0</v>
      </c>
      <c r="G64" s="3"/>
    </row>
    <row r="65" spans="1:7" hidden="1">
      <c r="A65" s="3" t="s">
        <v>122</v>
      </c>
      <c r="B65" s="4"/>
      <c r="C65" s="4"/>
      <c r="D65" s="4"/>
      <c r="E65" s="4"/>
      <c r="F65" s="4">
        <v>0</v>
      </c>
      <c r="G65" s="3"/>
    </row>
    <row r="66" spans="1:7" hidden="1">
      <c r="A66" s="3"/>
      <c r="B66" s="4"/>
      <c r="C66" s="4"/>
      <c r="D66" s="4"/>
      <c r="E66" s="4"/>
      <c r="F66" s="4">
        <v>0</v>
      </c>
      <c r="G66" s="3"/>
    </row>
    <row r="67" spans="1:7" hidden="1">
      <c r="A67" s="3"/>
      <c r="B67" s="4"/>
      <c r="C67" s="4"/>
      <c r="D67" s="4"/>
      <c r="E67" s="4"/>
      <c r="F67" s="4"/>
      <c r="G67" s="3"/>
    </row>
    <row r="68" spans="1:7" hidden="1">
      <c r="A68" s="2" t="s">
        <v>123</v>
      </c>
      <c r="B68" s="4">
        <v>0</v>
      </c>
      <c r="C68" s="4">
        <v>0</v>
      </c>
      <c r="D68" s="4">
        <v>0</v>
      </c>
      <c r="E68" s="4">
        <v>0</v>
      </c>
      <c r="F68" s="4">
        <v>0</v>
      </c>
      <c r="G68" s="3"/>
    </row>
    <row r="69" spans="1:7" hidden="1">
      <c r="A69" s="3" t="s">
        <v>122</v>
      </c>
      <c r="B69" s="4"/>
      <c r="C69" s="4"/>
      <c r="D69" s="4"/>
      <c r="E69" s="4"/>
      <c r="F69" s="4">
        <v>0</v>
      </c>
      <c r="G69" s="3"/>
    </row>
    <row r="70" spans="1:7" hidden="1">
      <c r="A70" s="3"/>
      <c r="B70" s="4"/>
      <c r="C70" s="4"/>
      <c r="D70" s="4"/>
      <c r="E70" s="4"/>
      <c r="F70" s="4">
        <v>0</v>
      </c>
      <c r="G70" s="3"/>
    </row>
    <row r="71" spans="1:7" hidden="1">
      <c r="A71" s="3"/>
      <c r="B71" s="4"/>
      <c r="C71" s="4"/>
      <c r="D71" s="4"/>
      <c r="E71" s="4"/>
      <c r="F71" s="4"/>
      <c r="G71" s="3"/>
    </row>
    <row r="72" spans="1:7" hidden="1">
      <c r="A72" s="2" t="s">
        <v>124</v>
      </c>
      <c r="B72" s="4">
        <v>0</v>
      </c>
      <c r="C72" s="4">
        <v>0</v>
      </c>
      <c r="D72" s="4">
        <v>0</v>
      </c>
      <c r="E72" s="4">
        <v>0</v>
      </c>
      <c r="F72" s="4">
        <v>0</v>
      </c>
      <c r="G72" s="3"/>
    </row>
    <row r="73" spans="1:7" hidden="1">
      <c r="A73" s="3" t="s">
        <v>125</v>
      </c>
      <c r="B73" s="4"/>
      <c r="C73" s="4"/>
      <c r="D73" s="4"/>
      <c r="E73" s="4"/>
      <c r="F73" s="4">
        <v>0</v>
      </c>
      <c r="G73" s="3"/>
    </row>
    <row r="74" spans="1:7" hidden="1">
      <c r="A74" s="3" t="s">
        <v>90</v>
      </c>
      <c r="B74" s="4"/>
      <c r="C74" s="4"/>
      <c r="D74" s="4"/>
      <c r="E74" s="4"/>
      <c r="F74" s="4">
        <v>0</v>
      </c>
      <c r="G74" s="3"/>
    </row>
    <row r="75" spans="1:7" hidden="1">
      <c r="A75" s="3"/>
      <c r="B75" s="4"/>
      <c r="C75" s="4"/>
      <c r="D75" s="4"/>
      <c r="E75" s="4"/>
      <c r="F75" s="4"/>
      <c r="G75" s="3"/>
    </row>
    <row r="76" spans="1:7">
      <c r="A76" s="5" t="s">
        <v>126</v>
      </c>
      <c r="B76" s="6">
        <f>B5+B26+B42+B46+B50+B64+B68+B72</f>
        <v>82074973</v>
      </c>
      <c r="C76" s="6">
        <f t="shared" ref="C76:E76" si="16">C5+C26+C42+C46+C50+C64+C68+C72</f>
        <v>47391280</v>
      </c>
      <c r="D76" s="6">
        <f t="shared" si="16"/>
        <v>109631014</v>
      </c>
      <c r="E76" s="6">
        <f t="shared" si="16"/>
        <v>47764337</v>
      </c>
      <c r="F76" s="6">
        <f>D76-E76</f>
        <v>61866677</v>
      </c>
      <c r="G76" s="38">
        <f>E76/D76</f>
        <v>0.43568270744991922</v>
      </c>
    </row>
    <row r="77" spans="1:7">
      <c r="B77" s="1"/>
      <c r="C77" s="1"/>
      <c r="D77" s="1"/>
      <c r="E77" s="1"/>
      <c r="F77" s="1"/>
    </row>
    <row r="78" spans="1:7" hidden="1">
      <c r="A78" s="48" t="s">
        <v>111</v>
      </c>
      <c r="B78" s="49">
        <f>SUM(B79:B82)</f>
        <v>0</v>
      </c>
      <c r="C78" s="49">
        <f t="shared" ref="C78:E78" si="17">SUM(C79:C82)</f>
        <v>0</v>
      </c>
      <c r="D78" s="49">
        <f t="shared" si="17"/>
        <v>0</v>
      </c>
      <c r="E78" s="49">
        <f t="shared" si="17"/>
        <v>0</v>
      </c>
      <c r="F78" s="49">
        <f>D78-E78</f>
        <v>0</v>
      </c>
      <c r="G78" s="50"/>
    </row>
    <row r="79" spans="1:7" hidden="1">
      <c r="A79" s="51" t="s">
        <v>127</v>
      </c>
      <c r="B79" s="52"/>
      <c r="C79" s="52"/>
      <c r="D79" s="52"/>
      <c r="E79" s="52"/>
      <c r="F79" s="52">
        <f t="shared" ref="F79:F82" si="18">D79-E79</f>
        <v>0</v>
      </c>
      <c r="G79" s="53"/>
    </row>
    <row r="80" spans="1:7" hidden="1">
      <c r="A80" s="51" t="s">
        <v>128</v>
      </c>
      <c r="B80" s="52"/>
      <c r="C80" s="52"/>
      <c r="D80" s="52"/>
      <c r="E80" s="52"/>
      <c r="F80" s="52">
        <f t="shared" si="18"/>
        <v>0</v>
      </c>
      <c r="G80" s="53"/>
    </row>
    <row r="81" spans="1:7" hidden="1">
      <c r="A81" s="51" t="s">
        <v>129</v>
      </c>
      <c r="B81" s="52"/>
      <c r="C81" s="52"/>
      <c r="D81" s="52"/>
      <c r="E81" s="52"/>
      <c r="F81" s="52">
        <f t="shared" si="18"/>
        <v>0</v>
      </c>
      <c r="G81" s="53"/>
    </row>
    <row r="82" spans="1:7" ht="15.75" hidden="1" thickBot="1">
      <c r="A82" s="54" t="s">
        <v>130</v>
      </c>
      <c r="B82" s="55"/>
      <c r="C82" s="55"/>
      <c r="D82" s="55"/>
      <c r="E82" s="55"/>
      <c r="F82" s="55">
        <f t="shared" si="18"/>
        <v>0</v>
      </c>
      <c r="G82" s="56"/>
    </row>
  </sheetData>
  <mergeCells count="2">
    <mergeCell ref="A2:G2"/>
    <mergeCell ref="A1:G1"/>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N460"/>
  <sheetViews>
    <sheetView zoomScale="85" zoomScaleNormal="85" workbookViewId="0">
      <pane ySplit="4" topLeftCell="A305" activePane="bottomLeft" state="frozen"/>
      <selection pane="bottomLeft" activeCell="V4" sqref="V4"/>
    </sheetView>
  </sheetViews>
  <sheetFormatPr defaultRowHeight="15"/>
  <cols>
    <col min="1" max="1" width="60.140625" style="268" customWidth="1"/>
    <col min="2" max="2" width="18" style="75" hidden="1" customWidth="1"/>
    <col min="3" max="3" width="21.140625" style="75" hidden="1" customWidth="1"/>
    <col min="4" max="4" width="15.85546875" style="75" hidden="1" customWidth="1"/>
    <col min="5" max="5" width="19" style="75" hidden="1" customWidth="1"/>
    <col min="6" max="11" width="13.28515625" style="75" hidden="1" customWidth="1"/>
    <col min="12" max="12" width="36.140625" style="74" hidden="1" customWidth="1"/>
    <col min="13" max="13" width="27.7109375" style="74" hidden="1" customWidth="1"/>
    <col min="14" max="14" width="23" style="75" hidden="1" customWidth="1"/>
    <col min="15" max="15" width="23.28515625" style="75" hidden="1" customWidth="1"/>
    <col min="16" max="16" width="44.42578125" style="75" hidden="1" customWidth="1"/>
    <col min="17" max="17" width="50.85546875" style="182" customWidth="1"/>
    <col min="18" max="18" width="13.42578125" style="180" hidden="1" customWidth="1"/>
    <col min="19" max="21" width="14.85546875" style="180" hidden="1" customWidth="1"/>
    <col min="22" max="22" width="25.42578125" style="180" customWidth="1"/>
    <col min="23" max="23" width="25.5703125" style="180" hidden="1" customWidth="1"/>
    <col min="24" max="24" width="28.28515625" style="180" hidden="1" customWidth="1"/>
    <col min="25" max="25" width="21.5703125" style="180" bestFit="1" customWidth="1"/>
    <col min="26" max="26" width="20.42578125" style="180" hidden="1" customWidth="1"/>
    <col min="27" max="27" width="18.7109375" style="180" customWidth="1"/>
    <col min="28" max="28" width="14.85546875" style="193" hidden="1" customWidth="1"/>
    <col min="29" max="29" width="13.7109375" style="193" hidden="1" customWidth="1"/>
    <col min="30" max="30" width="20.85546875" style="193" customWidth="1"/>
    <col min="31" max="31" width="135.140625" style="194" hidden="1" customWidth="1"/>
    <col min="32" max="32" width="17.28515625" style="194" hidden="1" customWidth="1"/>
    <col min="33" max="33" width="0.140625" style="194" hidden="1" customWidth="1"/>
    <col min="34" max="34" width="39.28515625" style="182" hidden="1" customWidth="1"/>
    <col min="35" max="35" width="113.28515625" style="107" hidden="1" customWidth="1"/>
    <col min="36" max="36" width="74.140625" style="107" hidden="1" customWidth="1"/>
    <col min="37" max="37" width="28.5703125" style="107" hidden="1" customWidth="1"/>
    <col min="38" max="38" width="255.7109375" style="107" hidden="1" customWidth="1"/>
    <col min="39" max="39" width="0.140625" style="270" customWidth="1"/>
    <col min="40" max="40" width="158" style="146" hidden="1" customWidth="1"/>
    <col min="41" max="41" width="19.5703125" style="74" hidden="1" customWidth="1"/>
    <col min="42" max="66" width="0" style="74" hidden="1" customWidth="1"/>
    <col min="67" max="67" width="4.5703125" style="74" customWidth="1"/>
    <col min="68" max="68" width="10" style="74" customWidth="1"/>
    <col min="69" max="256" width="9.140625" style="74"/>
    <col min="257" max="257" width="60.140625" style="74" customWidth="1"/>
    <col min="258" max="272" width="0" style="74" hidden="1" customWidth="1"/>
    <col min="273" max="273" width="56.5703125" style="74" customWidth="1"/>
    <col min="274" max="277" width="0" style="74" hidden="1" customWidth="1"/>
    <col min="278" max="278" width="25.42578125" style="74" customWidth="1"/>
    <col min="279" max="280" width="0" style="74" hidden="1" customWidth="1"/>
    <col min="281" max="281" width="21.5703125" style="74" bestFit="1" customWidth="1"/>
    <col min="282" max="282" width="0" style="74" hidden="1" customWidth="1"/>
    <col min="283" max="283" width="18.7109375" style="74" customWidth="1"/>
    <col min="284" max="285" width="0" style="74" hidden="1" customWidth="1"/>
    <col min="286" max="286" width="20.85546875" style="74" customWidth="1"/>
    <col min="287" max="294" width="0" style="74" hidden="1" customWidth="1"/>
    <col min="295" max="295" width="0.140625" style="74" customWidth="1"/>
    <col min="296" max="296" width="158" style="74" customWidth="1"/>
    <col min="297" max="322" width="0" style="74" hidden="1" customWidth="1"/>
    <col min="323" max="323" width="4.5703125" style="74" customWidth="1"/>
    <col min="324" max="324" width="10" style="74" customWidth="1"/>
    <col min="325" max="512" width="9.140625" style="74"/>
    <col min="513" max="513" width="60.140625" style="74" customWidth="1"/>
    <col min="514" max="528" width="0" style="74" hidden="1" customWidth="1"/>
    <col min="529" max="529" width="56.5703125" style="74" customWidth="1"/>
    <col min="530" max="533" width="0" style="74" hidden="1" customWidth="1"/>
    <col min="534" max="534" width="25.42578125" style="74" customWidth="1"/>
    <col min="535" max="536" width="0" style="74" hidden="1" customWidth="1"/>
    <col min="537" max="537" width="21.5703125" style="74" bestFit="1" customWidth="1"/>
    <col min="538" max="538" width="0" style="74" hidden="1" customWidth="1"/>
    <col min="539" max="539" width="18.7109375" style="74" customWidth="1"/>
    <col min="540" max="541" width="0" style="74" hidden="1" customWidth="1"/>
    <col min="542" max="542" width="20.85546875" style="74" customWidth="1"/>
    <col min="543" max="550" width="0" style="74" hidden="1" customWidth="1"/>
    <col min="551" max="551" width="0.140625" style="74" customWidth="1"/>
    <col min="552" max="552" width="158" style="74" customWidth="1"/>
    <col min="553" max="578" width="0" style="74" hidden="1" customWidth="1"/>
    <col min="579" max="579" width="4.5703125" style="74" customWidth="1"/>
    <col min="580" max="580" width="10" style="74" customWidth="1"/>
    <col min="581" max="768" width="9.140625" style="74"/>
    <col min="769" max="769" width="60.140625" style="74" customWidth="1"/>
    <col min="770" max="784" width="0" style="74" hidden="1" customWidth="1"/>
    <col min="785" max="785" width="56.5703125" style="74" customWidth="1"/>
    <col min="786" max="789" width="0" style="74" hidden="1" customWidth="1"/>
    <col min="790" max="790" width="25.42578125" style="74" customWidth="1"/>
    <col min="791" max="792" width="0" style="74" hidden="1" customWidth="1"/>
    <col min="793" max="793" width="21.5703125" style="74" bestFit="1" customWidth="1"/>
    <col min="794" max="794" width="0" style="74" hidden="1" customWidth="1"/>
    <col min="795" max="795" width="18.7109375" style="74" customWidth="1"/>
    <col min="796" max="797" width="0" style="74" hidden="1" customWidth="1"/>
    <col min="798" max="798" width="20.85546875" style="74" customWidth="1"/>
    <col min="799" max="806" width="0" style="74" hidden="1" customWidth="1"/>
    <col min="807" max="807" width="0.140625" style="74" customWidth="1"/>
    <col min="808" max="808" width="158" style="74" customWidth="1"/>
    <col min="809" max="834" width="0" style="74" hidden="1" customWidth="1"/>
    <col min="835" max="835" width="4.5703125" style="74" customWidth="1"/>
    <col min="836" max="836" width="10" style="74" customWidth="1"/>
    <col min="837" max="1024" width="9.140625" style="74"/>
    <col min="1025" max="1025" width="60.140625" style="74" customWidth="1"/>
    <col min="1026" max="1040" width="0" style="74" hidden="1" customWidth="1"/>
    <col min="1041" max="1041" width="56.5703125" style="74" customWidth="1"/>
    <col min="1042" max="1045" width="0" style="74" hidden="1" customWidth="1"/>
    <col min="1046" max="1046" width="25.42578125" style="74" customWidth="1"/>
    <col min="1047" max="1048" width="0" style="74" hidden="1" customWidth="1"/>
    <col min="1049" max="1049" width="21.5703125" style="74" bestFit="1" customWidth="1"/>
    <col min="1050" max="1050" width="0" style="74" hidden="1" customWidth="1"/>
    <col min="1051" max="1051" width="18.7109375" style="74" customWidth="1"/>
    <col min="1052" max="1053" width="0" style="74" hidden="1" customWidth="1"/>
    <col min="1054" max="1054" width="20.85546875" style="74" customWidth="1"/>
    <col min="1055" max="1062" width="0" style="74" hidden="1" customWidth="1"/>
    <col min="1063" max="1063" width="0.140625" style="74" customWidth="1"/>
    <col min="1064" max="1064" width="158" style="74" customWidth="1"/>
    <col min="1065" max="1090" width="0" style="74" hidden="1" customWidth="1"/>
    <col min="1091" max="1091" width="4.5703125" style="74" customWidth="1"/>
    <col min="1092" max="1092" width="10" style="74" customWidth="1"/>
    <col min="1093" max="1280" width="9.140625" style="74"/>
    <col min="1281" max="1281" width="60.140625" style="74" customWidth="1"/>
    <col min="1282" max="1296" width="0" style="74" hidden="1" customWidth="1"/>
    <col min="1297" max="1297" width="56.5703125" style="74" customWidth="1"/>
    <col min="1298" max="1301" width="0" style="74" hidden="1" customWidth="1"/>
    <col min="1302" max="1302" width="25.42578125" style="74" customWidth="1"/>
    <col min="1303" max="1304" width="0" style="74" hidden="1" customWidth="1"/>
    <col min="1305" max="1305" width="21.5703125" style="74" bestFit="1" customWidth="1"/>
    <col min="1306" max="1306" width="0" style="74" hidden="1" customWidth="1"/>
    <col min="1307" max="1307" width="18.7109375" style="74" customWidth="1"/>
    <col min="1308" max="1309" width="0" style="74" hidden="1" customWidth="1"/>
    <col min="1310" max="1310" width="20.85546875" style="74" customWidth="1"/>
    <col min="1311" max="1318" width="0" style="74" hidden="1" customWidth="1"/>
    <col min="1319" max="1319" width="0.140625" style="74" customWidth="1"/>
    <col min="1320" max="1320" width="158" style="74" customWidth="1"/>
    <col min="1321" max="1346" width="0" style="74" hidden="1" customWidth="1"/>
    <col min="1347" max="1347" width="4.5703125" style="74" customWidth="1"/>
    <col min="1348" max="1348" width="10" style="74" customWidth="1"/>
    <col min="1349" max="1536" width="9.140625" style="74"/>
    <col min="1537" max="1537" width="60.140625" style="74" customWidth="1"/>
    <col min="1538" max="1552" width="0" style="74" hidden="1" customWidth="1"/>
    <col min="1553" max="1553" width="56.5703125" style="74" customWidth="1"/>
    <col min="1554" max="1557" width="0" style="74" hidden="1" customWidth="1"/>
    <col min="1558" max="1558" width="25.42578125" style="74" customWidth="1"/>
    <col min="1559" max="1560" width="0" style="74" hidden="1" customWidth="1"/>
    <col min="1561" max="1561" width="21.5703125" style="74" bestFit="1" customWidth="1"/>
    <col min="1562" max="1562" width="0" style="74" hidden="1" customWidth="1"/>
    <col min="1563" max="1563" width="18.7109375" style="74" customWidth="1"/>
    <col min="1564" max="1565" width="0" style="74" hidden="1" customWidth="1"/>
    <col min="1566" max="1566" width="20.85546875" style="74" customWidth="1"/>
    <col min="1567" max="1574" width="0" style="74" hidden="1" customWidth="1"/>
    <col min="1575" max="1575" width="0.140625" style="74" customWidth="1"/>
    <col min="1576" max="1576" width="158" style="74" customWidth="1"/>
    <col min="1577" max="1602" width="0" style="74" hidden="1" customWidth="1"/>
    <col min="1603" max="1603" width="4.5703125" style="74" customWidth="1"/>
    <col min="1604" max="1604" width="10" style="74" customWidth="1"/>
    <col min="1605" max="1792" width="9.140625" style="74"/>
    <col min="1793" max="1793" width="60.140625" style="74" customWidth="1"/>
    <col min="1794" max="1808" width="0" style="74" hidden="1" customWidth="1"/>
    <col min="1809" max="1809" width="56.5703125" style="74" customWidth="1"/>
    <col min="1810" max="1813" width="0" style="74" hidden="1" customWidth="1"/>
    <col min="1814" max="1814" width="25.42578125" style="74" customWidth="1"/>
    <col min="1815" max="1816" width="0" style="74" hidden="1" customWidth="1"/>
    <col min="1817" max="1817" width="21.5703125" style="74" bestFit="1" customWidth="1"/>
    <col min="1818" max="1818" width="0" style="74" hidden="1" customWidth="1"/>
    <col min="1819" max="1819" width="18.7109375" style="74" customWidth="1"/>
    <col min="1820" max="1821" width="0" style="74" hidden="1" customWidth="1"/>
    <col min="1822" max="1822" width="20.85546875" style="74" customWidth="1"/>
    <col min="1823" max="1830" width="0" style="74" hidden="1" customWidth="1"/>
    <col min="1831" max="1831" width="0.140625" style="74" customWidth="1"/>
    <col min="1832" max="1832" width="158" style="74" customWidth="1"/>
    <col min="1833" max="1858" width="0" style="74" hidden="1" customWidth="1"/>
    <col min="1859" max="1859" width="4.5703125" style="74" customWidth="1"/>
    <col min="1860" max="1860" width="10" style="74" customWidth="1"/>
    <col min="1861" max="2048" width="9.140625" style="74"/>
    <col min="2049" max="2049" width="60.140625" style="74" customWidth="1"/>
    <col min="2050" max="2064" width="0" style="74" hidden="1" customWidth="1"/>
    <col min="2065" max="2065" width="56.5703125" style="74" customWidth="1"/>
    <col min="2066" max="2069" width="0" style="74" hidden="1" customWidth="1"/>
    <col min="2070" max="2070" width="25.42578125" style="74" customWidth="1"/>
    <col min="2071" max="2072" width="0" style="74" hidden="1" customWidth="1"/>
    <col min="2073" max="2073" width="21.5703125" style="74" bestFit="1" customWidth="1"/>
    <col min="2074" max="2074" width="0" style="74" hidden="1" customWidth="1"/>
    <col min="2075" max="2075" width="18.7109375" style="74" customWidth="1"/>
    <col min="2076" max="2077" width="0" style="74" hidden="1" customWidth="1"/>
    <col min="2078" max="2078" width="20.85546875" style="74" customWidth="1"/>
    <col min="2079" max="2086" width="0" style="74" hidden="1" customWidth="1"/>
    <col min="2087" max="2087" width="0.140625" style="74" customWidth="1"/>
    <col min="2088" max="2088" width="158" style="74" customWidth="1"/>
    <col min="2089" max="2114" width="0" style="74" hidden="1" customWidth="1"/>
    <col min="2115" max="2115" width="4.5703125" style="74" customWidth="1"/>
    <col min="2116" max="2116" width="10" style="74" customWidth="1"/>
    <col min="2117" max="2304" width="9.140625" style="74"/>
    <col min="2305" max="2305" width="60.140625" style="74" customWidth="1"/>
    <col min="2306" max="2320" width="0" style="74" hidden="1" customWidth="1"/>
    <col min="2321" max="2321" width="56.5703125" style="74" customWidth="1"/>
    <col min="2322" max="2325" width="0" style="74" hidden="1" customWidth="1"/>
    <col min="2326" max="2326" width="25.42578125" style="74" customWidth="1"/>
    <col min="2327" max="2328" width="0" style="74" hidden="1" customWidth="1"/>
    <col min="2329" max="2329" width="21.5703125" style="74" bestFit="1" customWidth="1"/>
    <col min="2330" max="2330" width="0" style="74" hidden="1" customWidth="1"/>
    <col min="2331" max="2331" width="18.7109375" style="74" customWidth="1"/>
    <col min="2332" max="2333" width="0" style="74" hidden="1" customWidth="1"/>
    <col min="2334" max="2334" width="20.85546875" style="74" customWidth="1"/>
    <col min="2335" max="2342" width="0" style="74" hidden="1" customWidth="1"/>
    <col min="2343" max="2343" width="0.140625" style="74" customWidth="1"/>
    <col min="2344" max="2344" width="158" style="74" customWidth="1"/>
    <col min="2345" max="2370" width="0" style="74" hidden="1" customWidth="1"/>
    <col min="2371" max="2371" width="4.5703125" style="74" customWidth="1"/>
    <col min="2372" max="2372" width="10" style="74" customWidth="1"/>
    <col min="2373" max="2560" width="9.140625" style="74"/>
    <col min="2561" max="2561" width="60.140625" style="74" customWidth="1"/>
    <col min="2562" max="2576" width="0" style="74" hidden="1" customWidth="1"/>
    <col min="2577" max="2577" width="56.5703125" style="74" customWidth="1"/>
    <col min="2578" max="2581" width="0" style="74" hidden="1" customWidth="1"/>
    <col min="2582" max="2582" width="25.42578125" style="74" customWidth="1"/>
    <col min="2583" max="2584" width="0" style="74" hidden="1" customWidth="1"/>
    <col min="2585" max="2585" width="21.5703125" style="74" bestFit="1" customWidth="1"/>
    <col min="2586" max="2586" width="0" style="74" hidden="1" customWidth="1"/>
    <col min="2587" max="2587" width="18.7109375" style="74" customWidth="1"/>
    <col min="2588" max="2589" width="0" style="74" hidden="1" customWidth="1"/>
    <col min="2590" max="2590" width="20.85546875" style="74" customWidth="1"/>
    <col min="2591" max="2598" width="0" style="74" hidden="1" customWidth="1"/>
    <col min="2599" max="2599" width="0.140625" style="74" customWidth="1"/>
    <col min="2600" max="2600" width="158" style="74" customWidth="1"/>
    <col min="2601" max="2626" width="0" style="74" hidden="1" customWidth="1"/>
    <col min="2627" max="2627" width="4.5703125" style="74" customWidth="1"/>
    <col min="2628" max="2628" width="10" style="74" customWidth="1"/>
    <col min="2629" max="2816" width="9.140625" style="74"/>
    <col min="2817" max="2817" width="60.140625" style="74" customWidth="1"/>
    <col min="2818" max="2832" width="0" style="74" hidden="1" customWidth="1"/>
    <col min="2833" max="2833" width="56.5703125" style="74" customWidth="1"/>
    <col min="2834" max="2837" width="0" style="74" hidden="1" customWidth="1"/>
    <col min="2838" max="2838" width="25.42578125" style="74" customWidth="1"/>
    <col min="2839" max="2840" width="0" style="74" hidden="1" customWidth="1"/>
    <col min="2841" max="2841" width="21.5703125" style="74" bestFit="1" customWidth="1"/>
    <col min="2842" max="2842" width="0" style="74" hidden="1" customWidth="1"/>
    <col min="2843" max="2843" width="18.7109375" style="74" customWidth="1"/>
    <col min="2844" max="2845" width="0" style="74" hidden="1" customWidth="1"/>
    <col min="2846" max="2846" width="20.85546875" style="74" customWidth="1"/>
    <col min="2847" max="2854" width="0" style="74" hidden="1" customWidth="1"/>
    <col min="2855" max="2855" width="0.140625" style="74" customWidth="1"/>
    <col min="2856" max="2856" width="158" style="74" customWidth="1"/>
    <col min="2857" max="2882" width="0" style="74" hidden="1" customWidth="1"/>
    <col min="2883" max="2883" width="4.5703125" style="74" customWidth="1"/>
    <col min="2884" max="2884" width="10" style="74" customWidth="1"/>
    <col min="2885" max="3072" width="9.140625" style="74"/>
    <col min="3073" max="3073" width="60.140625" style="74" customWidth="1"/>
    <col min="3074" max="3088" width="0" style="74" hidden="1" customWidth="1"/>
    <col min="3089" max="3089" width="56.5703125" style="74" customWidth="1"/>
    <col min="3090" max="3093" width="0" style="74" hidden="1" customWidth="1"/>
    <col min="3094" max="3094" width="25.42578125" style="74" customWidth="1"/>
    <col min="3095" max="3096" width="0" style="74" hidden="1" customWidth="1"/>
    <col min="3097" max="3097" width="21.5703125" style="74" bestFit="1" customWidth="1"/>
    <col min="3098" max="3098" width="0" style="74" hidden="1" customWidth="1"/>
    <col min="3099" max="3099" width="18.7109375" style="74" customWidth="1"/>
    <col min="3100" max="3101" width="0" style="74" hidden="1" customWidth="1"/>
    <col min="3102" max="3102" width="20.85546875" style="74" customWidth="1"/>
    <col min="3103" max="3110" width="0" style="74" hidden="1" customWidth="1"/>
    <col min="3111" max="3111" width="0.140625" style="74" customWidth="1"/>
    <col min="3112" max="3112" width="158" style="74" customWidth="1"/>
    <col min="3113" max="3138" width="0" style="74" hidden="1" customWidth="1"/>
    <col min="3139" max="3139" width="4.5703125" style="74" customWidth="1"/>
    <col min="3140" max="3140" width="10" style="74" customWidth="1"/>
    <col min="3141" max="3328" width="9.140625" style="74"/>
    <col min="3329" max="3329" width="60.140625" style="74" customWidth="1"/>
    <col min="3330" max="3344" width="0" style="74" hidden="1" customWidth="1"/>
    <col min="3345" max="3345" width="56.5703125" style="74" customWidth="1"/>
    <col min="3346" max="3349" width="0" style="74" hidden="1" customWidth="1"/>
    <col min="3350" max="3350" width="25.42578125" style="74" customWidth="1"/>
    <col min="3351" max="3352" width="0" style="74" hidden="1" customWidth="1"/>
    <col min="3353" max="3353" width="21.5703125" style="74" bestFit="1" customWidth="1"/>
    <col min="3354" max="3354" width="0" style="74" hidden="1" customWidth="1"/>
    <col min="3355" max="3355" width="18.7109375" style="74" customWidth="1"/>
    <col min="3356" max="3357" width="0" style="74" hidden="1" customWidth="1"/>
    <col min="3358" max="3358" width="20.85546875" style="74" customWidth="1"/>
    <col min="3359" max="3366" width="0" style="74" hidden="1" customWidth="1"/>
    <col min="3367" max="3367" width="0.140625" style="74" customWidth="1"/>
    <col min="3368" max="3368" width="158" style="74" customWidth="1"/>
    <col min="3369" max="3394" width="0" style="74" hidden="1" customWidth="1"/>
    <col min="3395" max="3395" width="4.5703125" style="74" customWidth="1"/>
    <col min="3396" max="3396" width="10" style="74" customWidth="1"/>
    <col min="3397" max="3584" width="9.140625" style="74"/>
    <col min="3585" max="3585" width="60.140625" style="74" customWidth="1"/>
    <col min="3586" max="3600" width="0" style="74" hidden="1" customWidth="1"/>
    <col min="3601" max="3601" width="56.5703125" style="74" customWidth="1"/>
    <col min="3602" max="3605" width="0" style="74" hidden="1" customWidth="1"/>
    <col min="3606" max="3606" width="25.42578125" style="74" customWidth="1"/>
    <col min="3607" max="3608" width="0" style="74" hidden="1" customWidth="1"/>
    <col min="3609" max="3609" width="21.5703125" style="74" bestFit="1" customWidth="1"/>
    <col min="3610" max="3610" width="0" style="74" hidden="1" customWidth="1"/>
    <col min="3611" max="3611" width="18.7109375" style="74" customWidth="1"/>
    <col min="3612" max="3613" width="0" style="74" hidden="1" customWidth="1"/>
    <col min="3614" max="3614" width="20.85546875" style="74" customWidth="1"/>
    <col min="3615" max="3622" width="0" style="74" hidden="1" customWidth="1"/>
    <col min="3623" max="3623" width="0.140625" style="74" customWidth="1"/>
    <col min="3624" max="3624" width="158" style="74" customWidth="1"/>
    <col min="3625" max="3650" width="0" style="74" hidden="1" customWidth="1"/>
    <col min="3651" max="3651" width="4.5703125" style="74" customWidth="1"/>
    <col min="3652" max="3652" width="10" style="74" customWidth="1"/>
    <col min="3653" max="3840" width="9.140625" style="74"/>
    <col min="3841" max="3841" width="60.140625" style="74" customWidth="1"/>
    <col min="3842" max="3856" width="0" style="74" hidden="1" customWidth="1"/>
    <col min="3857" max="3857" width="56.5703125" style="74" customWidth="1"/>
    <col min="3858" max="3861" width="0" style="74" hidden="1" customWidth="1"/>
    <col min="3862" max="3862" width="25.42578125" style="74" customWidth="1"/>
    <col min="3863" max="3864" width="0" style="74" hidden="1" customWidth="1"/>
    <col min="3865" max="3865" width="21.5703125" style="74" bestFit="1" customWidth="1"/>
    <col min="3866" max="3866" width="0" style="74" hidden="1" customWidth="1"/>
    <col min="3867" max="3867" width="18.7109375" style="74" customWidth="1"/>
    <col min="3868" max="3869" width="0" style="74" hidden="1" customWidth="1"/>
    <col min="3870" max="3870" width="20.85546875" style="74" customWidth="1"/>
    <col min="3871" max="3878" width="0" style="74" hidden="1" customWidth="1"/>
    <col min="3879" max="3879" width="0.140625" style="74" customWidth="1"/>
    <col min="3880" max="3880" width="158" style="74" customWidth="1"/>
    <col min="3881" max="3906" width="0" style="74" hidden="1" customWidth="1"/>
    <col min="3907" max="3907" width="4.5703125" style="74" customWidth="1"/>
    <col min="3908" max="3908" width="10" style="74" customWidth="1"/>
    <col min="3909" max="4096" width="9.140625" style="74"/>
    <col min="4097" max="4097" width="60.140625" style="74" customWidth="1"/>
    <col min="4098" max="4112" width="0" style="74" hidden="1" customWidth="1"/>
    <col min="4113" max="4113" width="56.5703125" style="74" customWidth="1"/>
    <col min="4114" max="4117" width="0" style="74" hidden="1" customWidth="1"/>
    <col min="4118" max="4118" width="25.42578125" style="74" customWidth="1"/>
    <col min="4119" max="4120" width="0" style="74" hidden="1" customWidth="1"/>
    <col min="4121" max="4121" width="21.5703125" style="74" bestFit="1" customWidth="1"/>
    <col min="4122" max="4122" width="0" style="74" hidden="1" customWidth="1"/>
    <col min="4123" max="4123" width="18.7109375" style="74" customWidth="1"/>
    <col min="4124" max="4125" width="0" style="74" hidden="1" customWidth="1"/>
    <col min="4126" max="4126" width="20.85546875" style="74" customWidth="1"/>
    <col min="4127" max="4134" width="0" style="74" hidden="1" customWidth="1"/>
    <col min="4135" max="4135" width="0.140625" style="74" customWidth="1"/>
    <col min="4136" max="4136" width="158" style="74" customWidth="1"/>
    <col min="4137" max="4162" width="0" style="74" hidden="1" customWidth="1"/>
    <col min="4163" max="4163" width="4.5703125" style="74" customWidth="1"/>
    <col min="4164" max="4164" width="10" style="74" customWidth="1"/>
    <col min="4165" max="4352" width="9.140625" style="74"/>
    <col min="4353" max="4353" width="60.140625" style="74" customWidth="1"/>
    <col min="4354" max="4368" width="0" style="74" hidden="1" customWidth="1"/>
    <col min="4369" max="4369" width="56.5703125" style="74" customWidth="1"/>
    <col min="4370" max="4373" width="0" style="74" hidden="1" customWidth="1"/>
    <col min="4374" max="4374" width="25.42578125" style="74" customWidth="1"/>
    <col min="4375" max="4376" width="0" style="74" hidden="1" customWidth="1"/>
    <col min="4377" max="4377" width="21.5703125" style="74" bestFit="1" customWidth="1"/>
    <col min="4378" max="4378" width="0" style="74" hidden="1" customWidth="1"/>
    <col min="4379" max="4379" width="18.7109375" style="74" customWidth="1"/>
    <col min="4380" max="4381" width="0" style="74" hidden="1" customWidth="1"/>
    <col min="4382" max="4382" width="20.85546875" style="74" customWidth="1"/>
    <col min="4383" max="4390" width="0" style="74" hidden="1" customWidth="1"/>
    <col min="4391" max="4391" width="0.140625" style="74" customWidth="1"/>
    <col min="4392" max="4392" width="158" style="74" customWidth="1"/>
    <col min="4393" max="4418" width="0" style="74" hidden="1" customWidth="1"/>
    <col min="4419" max="4419" width="4.5703125" style="74" customWidth="1"/>
    <col min="4420" max="4420" width="10" style="74" customWidth="1"/>
    <col min="4421" max="4608" width="9.140625" style="74"/>
    <col min="4609" max="4609" width="60.140625" style="74" customWidth="1"/>
    <col min="4610" max="4624" width="0" style="74" hidden="1" customWidth="1"/>
    <col min="4625" max="4625" width="56.5703125" style="74" customWidth="1"/>
    <col min="4626" max="4629" width="0" style="74" hidden="1" customWidth="1"/>
    <col min="4630" max="4630" width="25.42578125" style="74" customWidth="1"/>
    <col min="4631" max="4632" width="0" style="74" hidden="1" customWidth="1"/>
    <col min="4633" max="4633" width="21.5703125" style="74" bestFit="1" customWidth="1"/>
    <col min="4634" max="4634" width="0" style="74" hidden="1" customWidth="1"/>
    <col min="4635" max="4635" width="18.7109375" style="74" customWidth="1"/>
    <col min="4636" max="4637" width="0" style="74" hidden="1" customWidth="1"/>
    <col min="4638" max="4638" width="20.85546875" style="74" customWidth="1"/>
    <col min="4639" max="4646" width="0" style="74" hidden="1" customWidth="1"/>
    <col min="4647" max="4647" width="0.140625" style="74" customWidth="1"/>
    <col min="4648" max="4648" width="158" style="74" customWidth="1"/>
    <col min="4649" max="4674" width="0" style="74" hidden="1" customWidth="1"/>
    <col min="4675" max="4675" width="4.5703125" style="74" customWidth="1"/>
    <col min="4676" max="4676" width="10" style="74" customWidth="1"/>
    <col min="4677" max="4864" width="9.140625" style="74"/>
    <col min="4865" max="4865" width="60.140625" style="74" customWidth="1"/>
    <col min="4866" max="4880" width="0" style="74" hidden="1" customWidth="1"/>
    <col min="4881" max="4881" width="56.5703125" style="74" customWidth="1"/>
    <col min="4882" max="4885" width="0" style="74" hidden="1" customWidth="1"/>
    <col min="4886" max="4886" width="25.42578125" style="74" customWidth="1"/>
    <col min="4887" max="4888" width="0" style="74" hidden="1" customWidth="1"/>
    <col min="4889" max="4889" width="21.5703125" style="74" bestFit="1" customWidth="1"/>
    <col min="4890" max="4890" width="0" style="74" hidden="1" customWidth="1"/>
    <col min="4891" max="4891" width="18.7109375" style="74" customWidth="1"/>
    <col min="4892" max="4893" width="0" style="74" hidden="1" customWidth="1"/>
    <col min="4894" max="4894" width="20.85546875" style="74" customWidth="1"/>
    <col min="4895" max="4902" width="0" style="74" hidden="1" customWidth="1"/>
    <col min="4903" max="4903" width="0.140625" style="74" customWidth="1"/>
    <col min="4904" max="4904" width="158" style="74" customWidth="1"/>
    <col min="4905" max="4930" width="0" style="74" hidden="1" customWidth="1"/>
    <col min="4931" max="4931" width="4.5703125" style="74" customWidth="1"/>
    <col min="4932" max="4932" width="10" style="74" customWidth="1"/>
    <col min="4933" max="5120" width="9.140625" style="74"/>
    <col min="5121" max="5121" width="60.140625" style="74" customWidth="1"/>
    <col min="5122" max="5136" width="0" style="74" hidden="1" customWidth="1"/>
    <col min="5137" max="5137" width="56.5703125" style="74" customWidth="1"/>
    <col min="5138" max="5141" width="0" style="74" hidden="1" customWidth="1"/>
    <col min="5142" max="5142" width="25.42578125" style="74" customWidth="1"/>
    <col min="5143" max="5144" width="0" style="74" hidden="1" customWidth="1"/>
    <col min="5145" max="5145" width="21.5703125" style="74" bestFit="1" customWidth="1"/>
    <col min="5146" max="5146" width="0" style="74" hidden="1" customWidth="1"/>
    <col min="5147" max="5147" width="18.7109375" style="74" customWidth="1"/>
    <col min="5148" max="5149" width="0" style="74" hidden="1" customWidth="1"/>
    <col min="5150" max="5150" width="20.85546875" style="74" customWidth="1"/>
    <col min="5151" max="5158" width="0" style="74" hidden="1" customWidth="1"/>
    <col min="5159" max="5159" width="0.140625" style="74" customWidth="1"/>
    <col min="5160" max="5160" width="158" style="74" customWidth="1"/>
    <col min="5161" max="5186" width="0" style="74" hidden="1" customWidth="1"/>
    <col min="5187" max="5187" width="4.5703125" style="74" customWidth="1"/>
    <col min="5188" max="5188" width="10" style="74" customWidth="1"/>
    <col min="5189" max="5376" width="9.140625" style="74"/>
    <col min="5377" max="5377" width="60.140625" style="74" customWidth="1"/>
    <col min="5378" max="5392" width="0" style="74" hidden="1" customWidth="1"/>
    <col min="5393" max="5393" width="56.5703125" style="74" customWidth="1"/>
    <col min="5394" max="5397" width="0" style="74" hidden="1" customWidth="1"/>
    <col min="5398" max="5398" width="25.42578125" style="74" customWidth="1"/>
    <col min="5399" max="5400" width="0" style="74" hidden="1" customWidth="1"/>
    <col min="5401" max="5401" width="21.5703125" style="74" bestFit="1" customWidth="1"/>
    <col min="5402" max="5402" width="0" style="74" hidden="1" customWidth="1"/>
    <col min="5403" max="5403" width="18.7109375" style="74" customWidth="1"/>
    <col min="5404" max="5405" width="0" style="74" hidden="1" customWidth="1"/>
    <col min="5406" max="5406" width="20.85546875" style="74" customWidth="1"/>
    <col min="5407" max="5414" width="0" style="74" hidden="1" customWidth="1"/>
    <col min="5415" max="5415" width="0.140625" style="74" customWidth="1"/>
    <col min="5416" max="5416" width="158" style="74" customWidth="1"/>
    <col min="5417" max="5442" width="0" style="74" hidden="1" customWidth="1"/>
    <col min="5443" max="5443" width="4.5703125" style="74" customWidth="1"/>
    <col min="5444" max="5444" width="10" style="74" customWidth="1"/>
    <col min="5445" max="5632" width="9.140625" style="74"/>
    <col min="5633" max="5633" width="60.140625" style="74" customWidth="1"/>
    <col min="5634" max="5648" width="0" style="74" hidden="1" customWidth="1"/>
    <col min="5649" max="5649" width="56.5703125" style="74" customWidth="1"/>
    <col min="5650" max="5653" width="0" style="74" hidden="1" customWidth="1"/>
    <col min="5654" max="5654" width="25.42578125" style="74" customWidth="1"/>
    <col min="5655" max="5656" width="0" style="74" hidden="1" customWidth="1"/>
    <col min="5657" max="5657" width="21.5703125" style="74" bestFit="1" customWidth="1"/>
    <col min="5658" max="5658" width="0" style="74" hidden="1" customWidth="1"/>
    <col min="5659" max="5659" width="18.7109375" style="74" customWidth="1"/>
    <col min="5660" max="5661" width="0" style="74" hidden="1" customWidth="1"/>
    <col min="5662" max="5662" width="20.85546875" style="74" customWidth="1"/>
    <col min="5663" max="5670" width="0" style="74" hidden="1" customWidth="1"/>
    <col min="5671" max="5671" width="0.140625" style="74" customWidth="1"/>
    <col min="5672" max="5672" width="158" style="74" customWidth="1"/>
    <col min="5673" max="5698" width="0" style="74" hidden="1" customWidth="1"/>
    <col min="5699" max="5699" width="4.5703125" style="74" customWidth="1"/>
    <col min="5700" max="5700" width="10" style="74" customWidth="1"/>
    <col min="5701" max="5888" width="9.140625" style="74"/>
    <col min="5889" max="5889" width="60.140625" style="74" customWidth="1"/>
    <col min="5890" max="5904" width="0" style="74" hidden="1" customWidth="1"/>
    <col min="5905" max="5905" width="56.5703125" style="74" customWidth="1"/>
    <col min="5906" max="5909" width="0" style="74" hidden="1" customWidth="1"/>
    <col min="5910" max="5910" width="25.42578125" style="74" customWidth="1"/>
    <col min="5911" max="5912" width="0" style="74" hidden="1" customWidth="1"/>
    <col min="5913" max="5913" width="21.5703125" style="74" bestFit="1" customWidth="1"/>
    <col min="5914" max="5914" width="0" style="74" hidden="1" customWidth="1"/>
    <col min="5915" max="5915" width="18.7109375" style="74" customWidth="1"/>
    <col min="5916" max="5917" width="0" style="74" hidden="1" customWidth="1"/>
    <col min="5918" max="5918" width="20.85546875" style="74" customWidth="1"/>
    <col min="5919" max="5926" width="0" style="74" hidden="1" customWidth="1"/>
    <col min="5927" max="5927" width="0.140625" style="74" customWidth="1"/>
    <col min="5928" max="5928" width="158" style="74" customWidth="1"/>
    <col min="5929" max="5954" width="0" style="74" hidden="1" customWidth="1"/>
    <col min="5955" max="5955" width="4.5703125" style="74" customWidth="1"/>
    <col min="5956" max="5956" width="10" style="74" customWidth="1"/>
    <col min="5957" max="6144" width="9.140625" style="74"/>
    <col min="6145" max="6145" width="60.140625" style="74" customWidth="1"/>
    <col min="6146" max="6160" width="0" style="74" hidden="1" customWidth="1"/>
    <col min="6161" max="6161" width="56.5703125" style="74" customWidth="1"/>
    <col min="6162" max="6165" width="0" style="74" hidden="1" customWidth="1"/>
    <col min="6166" max="6166" width="25.42578125" style="74" customWidth="1"/>
    <col min="6167" max="6168" width="0" style="74" hidden="1" customWidth="1"/>
    <col min="6169" max="6169" width="21.5703125" style="74" bestFit="1" customWidth="1"/>
    <col min="6170" max="6170" width="0" style="74" hidden="1" customWidth="1"/>
    <col min="6171" max="6171" width="18.7109375" style="74" customWidth="1"/>
    <col min="6172" max="6173" width="0" style="74" hidden="1" customWidth="1"/>
    <col min="6174" max="6174" width="20.85546875" style="74" customWidth="1"/>
    <col min="6175" max="6182" width="0" style="74" hidden="1" customWidth="1"/>
    <col min="6183" max="6183" width="0.140625" style="74" customWidth="1"/>
    <col min="6184" max="6184" width="158" style="74" customWidth="1"/>
    <col min="6185" max="6210" width="0" style="74" hidden="1" customWidth="1"/>
    <col min="6211" max="6211" width="4.5703125" style="74" customWidth="1"/>
    <col min="6212" max="6212" width="10" style="74" customWidth="1"/>
    <col min="6213" max="6400" width="9.140625" style="74"/>
    <col min="6401" max="6401" width="60.140625" style="74" customWidth="1"/>
    <col min="6402" max="6416" width="0" style="74" hidden="1" customWidth="1"/>
    <col min="6417" max="6417" width="56.5703125" style="74" customWidth="1"/>
    <col min="6418" max="6421" width="0" style="74" hidden="1" customWidth="1"/>
    <col min="6422" max="6422" width="25.42578125" style="74" customWidth="1"/>
    <col min="6423" max="6424" width="0" style="74" hidden="1" customWidth="1"/>
    <col min="6425" max="6425" width="21.5703125" style="74" bestFit="1" customWidth="1"/>
    <col min="6426" max="6426" width="0" style="74" hidden="1" customWidth="1"/>
    <col min="6427" max="6427" width="18.7109375" style="74" customWidth="1"/>
    <col min="6428" max="6429" width="0" style="74" hidden="1" customWidth="1"/>
    <col min="6430" max="6430" width="20.85546875" style="74" customWidth="1"/>
    <col min="6431" max="6438" width="0" style="74" hidden="1" customWidth="1"/>
    <col min="6439" max="6439" width="0.140625" style="74" customWidth="1"/>
    <col min="6440" max="6440" width="158" style="74" customWidth="1"/>
    <col min="6441" max="6466" width="0" style="74" hidden="1" customWidth="1"/>
    <col min="6467" max="6467" width="4.5703125" style="74" customWidth="1"/>
    <col min="6468" max="6468" width="10" style="74" customWidth="1"/>
    <col min="6469" max="6656" width="9.140625" style="74"/>
    <col min="6657" max="6657" width="60.140625" style="74" customWidth="1"/>
    <col min="6658" max="6672" width="0" style="74" hidden="1" customWidth="1"/>
    <col min="6673" max="6673" width="56.5703125" style="74" customWidth="1"/>
    <col min="6674" max="6677" width="0" style="74" hidden="1" customWidth="1"/>
    <col min="6678" max="6678" width="25.42578125" style="74" customWidth="1"/>
    <col min="6679" max="6680" width="0" style="74" hidden="1" customWidth="1"/>
    <col min="6681" max="6681" width="21.5703125" style="74" bestFit="1" customWidth="1"/>
    <col min="6682" max="6682" width="0" style="74" hidden="1" customWidth="1"/>
    <col min="6683" max="6683" width="18.7109375" style="74" customWidth="1"/>
    <col min="6684" max="6685" width="0" style="74" hidden="1" customWidth="1"/>
    <col min="6686" max="6686" width="20.85546875" style="74" customWidth="1"/>
    <col min="6687" max="6694" width="0" style="74" hidden="1" customWidth="1"/>
    <col min="6695" max="6695" width="0.140625" style="74" customWidth="1"/>
    <col min="6696" max="6696" width="158" style="74" customWidth="1"/>
    <col min="6697" max="6722" width="0" style="74" hidden="1" customWidth="1"/>
    <col min="6723" max="6723" width="4.5703125" style="74" customWidth="1"/>
    <col min="6724" max="6724" width="10" style="74" customWidth="1"/>
    <col min="6725" max="6912" width="9.140625" style="74"/>
    <col min="6913" max="6913" width="60.140625" style="74" customWidth="1"/>
    <col min="6914" max="6928" width="0" style="74" hidden="1" customWidth="1"/>
    <col min="6929" max="6929" width="56.5703125" style="74" customWidth="1"/>
    <col min="6930" max="6933" width="0" style="74" hidden="1" customWidth="1"/>
    <col min="6934" max="6934" width="25.42578125" style="74" customWidth="1"/>
    <col min="6935" max="6936" width="0" style="74" hidden="1" customWidth="1"/>
    <col min="6937" max="6937" width="21.5703125" style="74" bestFit="1" customWidth="1"/>
    <col min="6938" max="6938" width="0" style="74" hidden="1" customWidth="1"/>
    <col min="6939" max="6939" width="18.7109375" style="74" customWidth="1"/>
    <col min="6940" max="6941" width="0" style="74" hidden="1" customWidth="1"/>
    <col min="6942" max="6942" width="20.85546875" style="74" customWidth="1"/>
    <col min="6943" max="6950" width="0" style="74" hidden="1" customWidth="1"/>
    <col min="6951" max="6951" width="0.140625" style="74" customWidth="1"/>
    <col min="6952" max="6952" width="158" style="74" customWidth="1"/>
    <col min="6953" max="6978" width="0" style="74" hidden="1" customWidth="1"/>
    <col min="6979" max="6979" width="4.5703125" style="74" customWidth="1"/>
    <col min="6980" max="6980" width="10" style="74" customWidth="1"/>
    <col min="6981" max="7168" width="9.140625" style="74"/>
    <col min="7169" max="7169" width="60.140625" style="74" customWidth="1"/>
    <col min="7170" max="7184" width="0" style="74" hidden="1" customWidth="1"/>
    <col min="7185" max="7185" width="56.5703125" style="74" customWidth="1"/>
    <col min="7186" max="7189" width="0" style="74" hidden="1" customWidth="1"/>
    <col min="7190" max="7190" width="25.42578125" style="74" customWidth="1"/>
    <col min="7191" max="7192" width="0" style="74" hidden="1" customWidth="1"/>
    <col min="7193" max="7193" width="21.5703125" style="74" bestFit="1" customWidth="1"/>
    <col min="7194" max="7194" width="0" style="74" hidden="1" customWidth="1"/>
    <col min="7195" max="7195" width="18.7109375" style="74" customWidth="1"/>
    <col min="7196" max="7197" width="0" style="74" hidden="1" customWidth="1"/>
    <col min="7198" max="7198" width="20.85546875" style="74" customWidth="1"/>
    <col min="7199" max="7206" width="0" style="74" hidden="1" customWidth="1"/>
    <col min="7207" max="7207" width="0.140625" style="74" customWidth="1"/>
    <col min="7208" max="7208" width="158" style="74" customWidth="1"/>
    <col min="7209" max="7234" width="0" style="74" hidden="1" customWidth="1"/>
    <col min="7235" max="7235" width="4.5703125" style="74" customWidth="1"/>
    <col min="7236" max="7236" width="10" style="74" customWidth="1"/>
    <col min="7237" max="7424" width="9.140625" style="74"/>
    <col min="7425" max="7425" width="60.140625" style="74" customWidth="1"/>
    <col min="7426" max="7440" width="0" style="74" hidden="1" customWidth="1"/>
    <col min="7441" max="7441" width="56.5703125" style="74" customWidth="1"/>
    <col min="7442" max="7445" width="0" style="74" hidden="1" customWidth="1"/>
    <col min="7446" max="7446" width="25.42578125" style="74" customWidth="1"/>
    <col min="7447" max="7448" width="0" style="74" hidden="1" customWidth="1"/>
    <col min="7449" max="7449" width="21.5703125" style="74" bestFit="1" customWidth="1"/>
    <col min="7450" max="7450" width="0" style="74" hidden="1" customWidth="1"/>
    <col min="7451" max="7451" width="18.7109375" style="74" customWidth="1"/>
    <col min="7452" max="7453" width="0" style="74" hidden="1" customWidth="1"/>
    <col min="7454" max="7454" width="20.85546875" style="74" customWidth="1"/>
    <col min="7455" max="7462" width="0" style="74" hidden="1" customWidth="1"/>
    <col min="7463" max="7463" width="0.140625" style="74" customWidth="1"/>
    <col min="7464" max="7464" width="158" style="74" customWidth="1"/>
    <col min="7465" max="7490" width="0" style="74" hidden="1" customWidth="1"/>
    <col min="7491" max="7491" width="4.5703125" style="74" customWidth="1"/>
    <col min="7492" max="7492" width="10" style="74" customWidth="1"/>
    <col min="7493" max="7680" width="9.140625" style="74"/>
    <col min="7681" max="7681" width="60.140625" style="74" customWidth="1"/>
    <col min="7682" max="7696" width="0" style="74" hidden="1" customWidth="1"/>
    <col min="7697" max="7697" width="56.5703125" style="74" customWidth="1"/>
    <col min="7698" max="7701" width="0" style="74" hidden="1" customWidth="1"/>
    <col min="7702" max="7702" width="25.42578125" style="74" customWidth="1"/>
    <col min="7703" max="7704" width="0" style="74" hidden="1" customWidth="1"/>
    <col min="7705" max="7705" width="21.5703125" style="74" bestFit="1" customWidth="1"/>
    <col min="7706" max="7706" width="0" style="74" hidden="1" customWidth="1"/>
    <col min="7707" max="7707" width="18.7109375" style="74" customWidth="1"/>
    <col min="7708" max="7709" width="0" style="74" hidden="1" customWidth="1"/>
    <col min="7710" max="7710" width="20.85546875" style="74" customWidth="1"/>
    <col min="7711" max="7718" width="0" style="74" hidden="1" customWidth="1"/>
    <col min="7719" max="7719" width="0.140625" style="74" customWidth="1"/>
    <col min="7720" max="7720" width="158" style="74" customWidth="1"/>
    <col min="7721" max="7746" width="0" style="74" hidden="1" customWidth="1"/>
    <col min="7747" max="7747" width="4.5703125" style="74" customWidth="1"/>
    <col min="7748" max="7748" width="10" style="74" customWidth="1"/>
    <col min="7749" max="7936" width="9.140625" style="74"/>
    <col min="7937" max="7937" width="60.140625" style="74" customWidth="1"/>
    <col min="7938" max="7952" width="0" style="74" hidden="1" customWidth="1"/>
    <col min="7953" max="7953" width="56.5703125" style="74" customWidth="1"/>
    <col min="7954" max="7957" width="0" style="74" hidden="1" customWidth="1"/>
    <col min="7958" max="7958" width="25.42578125" style="74" customWidth="1"/>
    <col min="7959" max="7960" width="0" style="74" hidden="1" customWidth="1"/>
    <col min="7961" max="7961" width="21.5703125" style="74" bestFit="1" customWidth="1"/>
    <col min="7962" max="7962" width="0" style="74" hidden="1" customWidth="1"/>
    <col min="7963" max="7963" width="18.7109375" style="74" customWidth="1"/>
    <col min="7964" max="7965" width="0" style="74" hidden="1" customWidth="1"/>
    <col min="7966" max="7966" width="20.85546875" style="74" customWidth="1"/>
    <col min="7967" max="7974" width="0" style="74" hidden="1" customWidth="1"/>
    <col min="7975" max="7975" width="0.140625" style="74" customWidth="1"/>
    <col min="7976" max="7976" width="158" style="74" customWidth="1"/>
    <col min="7977" max="8002" width="0" style="74" hidden="1" customWidth="1"/>
    <col min="8003" max="8003" width="4.5703125" style="74" customWidth="1"/>
    <col min="8004" max="8004" width="10" style="74" customWidth="1"/>
    <col min="8005" max="8192" width="9.140625" style="74"/>
    <col min="8193" max="8193" width="60.140625" style="74" customWidth="1"/>
    <col min="8194" max="8208" width="0" style="74" hidden="1" customWidth="1"/>
    <col min="8209" max="8209" width="56.5703125" style="74" customWidth="1"/>
    <col min="8210" max="8213" width="0" style="74" hidden="1" customWidth="1"/>
    <col min="8214" max="8214" width="25.42578125" style="74" customWidth="1"/>
    <col min="8215" max="8216" width="0" style="74" hidden="1" customWidth="1"/>
    <col min="8217" max="8217" width="21.5703125" style="74" bestFit="1" customWidth="1"/>
    <col min="8218" max="8218" width="0" style="74" hidden="1" customWidth="1"/>
    <col min="8219" max="8219" width="18.7109375" style="74" customWidth="1"/>
    <col min="8220" max="8221" width="0" style="74" hidden="1" customWidth="1"/>
    <col min="8222" max="8222" width="20.85546875" style="74" customWidth="1"/>
    <col min="8223" max="8230" width="0" style="74" hidden="1" customWidth="1"/>
    <col min="8231" max="8231" width="0.140625" style="74" customWidth="1"/>
    <col min="8232" max="8232" width="158" style="74" customWidth="1"/>
    <col min="8233" max="8258" width="0" style="74" hidden="1" customWidth="1"/>
    <col min="8259" max="8259" width="4.5703125" style="74" customWidth="1"/>
    <col min="8260" max="8260" width="10" style="74" customWidth="1"/>
    <col min="8261" max="8448" width="9.140625" style="74"/>
    <col min="8449" max="8449" width="60.140625" style="74" customWidth="1"/>
    <col min="8450" max="8464" width="0" style="74" hidden="1" customWidth="1"/>
    <col min="8465" max="8465" width="56.5703125" style="74" customWidth="1"/>
    <col min="8466" max="8469" width="0" style="74" hidden="1" customWidth="1"/>
    <col min="8470" max="8470" width="25.42578125" style="74" customWidth="1"/>
    <col min="8471" max="8472" width="0" style="74" hidden="1" customWidth="1"/>
    <col min="8473" max="8473" width="21.5703125" style="74" bestFit="1" customWidth="1"/>
    <col min="8474" max="8474" width="0" style="74" hidden="1" customWidth="1"/>
    <col min="8475" max="8475" width="18.7109375" style="74" customWidth="1"/>
    <col min="8476" max="8477" width="0" style="74" hidden="1" customWidth="1"/>
    <col min="8478" max="8478" width="20.85546875" style="74" customWidth="1"/>
    <col min="8479" max="8486" width="0" style="74" hidden="1" customWidth="1"/>
    <col min="8487" max="8487" width="0.140625" style="74" customWidth="1"/>
    <col min="8488" max="8488" width="158" style="74" customWidth="1"/>
    <col min="8489" max="8514" width="0" style="74" hidden="1" customWidth="1"/>
    <col min="8515" max="8515" width="4.5703125" style="74" customWidth="1"/>
    <col min="8516" max="8516" width="10" style="74" customWidth="1"/>
    <col min="8517" max="8704" width="9.140625" style="74"/>
    <col min="8705" max="8705" width="60.140625" style="74" customWidth="1"/>
    <col min="8706" max="8720" width="0" style="74" hidden="1" customWidth="1"/>
    <col min="8721" max="8721" width="56.5703125" style="74" customWidth="1"/>
    <col min="8722" max="8725" width="0" style="74" hidden="1" customWidth="1"/>
    <col min="8726" max="8726" width="25.42578125" style="74" customWidth="1"/>
    <col min="8727" max="8728" width="0" style="74" hidden="1" customWidth="1"/>
    <col min="8729" max="8729" width="21.5703125" style="74" bestFit="1" customWidth="1"/>
    <col min="8730" max="8730" width="0" style="74" hidden="1" customWidth="1"/>
    <col min="8731" max="8731" width="18.7109375" style="74" customWidth="1"/>
    <col min="8732" max="8733" width="0" style="74" hidden="1" customWidth="1"/>
    <col min="8734" max="8734" width="20.85546875" style="74" customWidth="1"/>
    <col min="8735" max="8742" width="0" style="74" hidden="1" customWidth="1"/>
    <col min="8743" max="8743" width="0.140625" style="74" customWidth="1"/>
    <col min="8744" max="8744" width="158" style="74" customWidth="1"/>
    <col min="8745" max="8770" width="0" style="74" hidden="1" customWidth="1"/>
    <col min="8771" max="8771" width="4.5703125" style="74" customWidth="1"/>
    <col min="8772" max="8772" width="10" style="74" customWidth="1"/>
    <col min="8773" max="8960" width="9.140625" style="74"/>
    <col min="8961" max="8961" width="60.140625" style="74" customWidth="1"/>
    <col min="8962" max="8976" width="0" style="74" hidden="1" customWidth="1"/>
    <col min="8977" max="8977" width="56.5703125" style="74" customWidth="1"/>
    <col min="8978" max="8981" width="0" style="74" hidden="1" customWidth="1"/>
    <col min="8982" max="8982" width="25.42578125" style="74" customWidth="1"/>
    <col min="8983" max="8984" width="0" style="74" hidden="1" customWidth="1"/>
    <col min="8985" max="8985" width="21.5703125" style="74" bestFit="1" customWidth="1"/>
    <col min="8986" max="8986" width="0" style="74" hidden="1" customWidth="1"/>
    <col min="8987" max="8987" width="18.7109375" style="74" customWidth="1"/>
    <col min="8988" max="8989" width="0" style="74" hidden="1" customWidth="1"/>
    <col min="8990" max="8990" width="20.85546875" style="74" customWidth="1"/>
    <col min="8991" max="8998" width="0" style="74" hidden="1" customWidth="1"/>
    <col min="8999" max="8999" width="0.140625" style="74" customWidth="1"/>
    <col min="9000" max="9000" width="158" style="74" customWidth="1"/>
    <col min="9001" max="9026" width="0" style="74" hidden="1" customWidth="1"/>
    <col min="9027" max="9027" width="4.5703125" style="74" customWidth="1"/>
    <col min="9028" max="9028" width="10" style="74" customWidth="1"/>
    <col min="9029" max="9216" width="9.140625" style="74"/>
    <col min="9217" max="9217" width="60.140625" style="74" customWidth="1"/>
    <col min="9218" max="9232" width="0" style="74" hidden="1" customWidth="1"/>
    <col min="9233" max="9233" width="56.5703125" style="74" customWidth="1"/>
    <col min="9234" max="9237" width="0" style="74" hidden="1" customWidth="1"/>
    <col min="9238" max="9238" width="25.42578125" style="74" customWidth="1"/>
    <col min="9239" max="9240" width="0" style="74" hidden="1" customWidth="1"/>
    <col min="9241" max="9241" width="21.5703125" style="74" bestFit="1" customWidth="1"/>
    <col min="9242" max="9242" width="0" style="74" hidden="1" customWidth="1"/>
    <col min="9243" max="9243" width="18.7109375" style="74" customWidth="1"/>
    <col min="9244" max="9245" width="0" style="74" hidden="1" customWidth="1"/>
    <col min="9246" max="9246" width="20.85546875" style="74" customWidth="1"/>
    <col min="9247" max="9254" width="0" style="74" hidden="1" customWidth="1"/>
    <col min="9255" max="9255" width="0.140625" style="74" customWidth="1"/>
    <col min="9256" max="9256" width="158" style="74" customWidth="1"/>
    <col min="9257" max="9282" width="0" style="74" hidden="1" customWidth="1"/>
    <col min="9283" max="9283" width="4.5703125" style="74" customWidth="1"/>
    <col min="9284" max="9284" width="10" style="74" customWidth="1"/>
    <col min="9285" max="9472" width="9.140625" style="74"/>
    <col min="9473" max="9473" width="60.140625" style="74" customWidth="1"/>
    <col min="9474" max="9488" width="0" style="74" hidden="1" customWidth="1"/>
    <col min="9489" max="9489" width="56.5703125" style="74" customWidth="1"/>
    <col min="9490" max="9493" width="0" style="74" hidden="1" customWidth="1"/>
    <col min="9494" max="9494" width="25.42578125" style="74" customWidth="1"/>
    <col min="9495" max="9496" width="0" style="74" hidden="1" customWidth="1"/>
    <col min="9497" max="9497" width="21.5703125" style="74" bestFit="1" customWidth="1"/>
    <col min="9498" max="9498" width="0" style="74" hidden="1" customWidth="1"/>
    <col min="9499" max="9499" width="18.7109375" style="74" customWidth="1"/>
    <col min="9500" max="9501" width="0" style="74" hidden="1" customWidth="1"/>
    <col min="9502" max="9502" width="20.85546875" style="74" customWidth="1"/>
    <col min="9503" max="9510" width="0" style="74" hidden="1" customWidth="1"/>
    <col min="9511" max="9511" width="0.140625" style="74" customWidth="1"/>
    <col min="9512" max="9512" width="158" style="74" customWidth="1"/>
    <col min="9513" max="9538" width="0" style="74" hidden="1" customWidth="1"/>
    <col min="9539" max="9539" width="4.5703125" style="74" customWidth="1"/>
    <col min="9540" max="9540" width="10" style="74" customWidth="1"/>
    <col min="9541" max="9728" width="9.140625" style="74"/>
    <col min="9729" max="9729" width="60.140625" style="74" customWidth="1"/>
    <col min="9730" max="9744" width="0" style="74" hidden="1" customWidth="1"/>
    <col min="9745" max="9745" width="56.5703125" style="74" customWidth="1"/>
    <col min="9746" max="9749" width="0" style="74" hidden="1" customWidth="1"/>
    <col min="9750" max="9750" width="25.42578125" style="74" customWidth="1"/>
    <col min="9751" max="9752" width="0" style="74" hidden="1" customWidth="1"/>
    <col min="9753" max="9753" width="21.5703125" style="74" bestFit="1" customWidth="1"/>
    <col min="9754" max="9754" width="0" style="74" hidden="1" customWidth="1"/>
    <col min="9755" max="9755" width="18.7109375" style="74" customWidth="1"/>
    <col min="9756" max="9757" width="0" style="74" hidden="1" customWidth="1"/>
    <col min="9758" max="9758" width="20.85546875" style="74" customWidth="1"/>
    <col min="9759" max="9766" width="0" style="74" hidden="1" customWidth="1"/>
    <col min="9767" max="9767" width="0.140625" style="74" customWidth="1"/>
    <col min="9768" max="9768" width="158" style="74" customWidth="1"/>
    <col min="9769" max="9794" width="0" style="74" hidden="1" customWidth="1"/>
    <col min="9795" max="9795" width="4.5703125" style="74" customWidth="1"/>
    <col min="9796" max="9796" width="10" style="74" customWidth="1"/>
    <col min="9797" max="9984" width="9.140625" style="74"/>
    <col min="9985" max="9985" width="60.140625" style="74" customWidth="1"/>
    <col min="9986" max="10000" width="0" style="74" hidden="1" customWidth="1"/>
    <col min="10001" max="10001" width="56.5703125" style="74" customWidth="1"/>
    <col min="10002" max="10005" width="0" style="74" hidden="1" customWidth="1"/>
    <col min="10006" max="10006" width="25.42578125" style="74" customWidth="1"/>
    <col min="10007" max="10008" width="0" style="74" hidden="1" customWidth="1"/>
    <col min="10009" max="10009" width="21.5703125" style="74" bestFit="1" customWidth="1"/>
    <col min="10010" max="10010" width="0" style="74" hidden="1" customWidth="1"/>
    <col min="10011" max="10011" width="18.7109375" style="74" customWidth="1"/>
    <col min="10012" max="10013" width="0" style="74" hidden="1" customWidth="1"/>
    <col min="10014" max="10014" width="20.85546875" style="74" customWidth="1"/>
    <col min="10015" max="10022" width="0" style="74" hidden="1" customWidth="1"/>
    <col min="10023" max="10023" width="0.140625" style="74" customWidth="1"/>
    <col min="10024" max="10024" width="158" style="74" customWidth="1"/>
    <col min="10025" max="10050" width="0" style="74" hidden="1" customWidth="1"/>
    <col min="10051" max="10051" width="4.5703125" style="74" customWidth="1"/>
    <col min="10052" max="10052" width="10" style="74" customWidth="1"/>
    <col min="10053" max="10240" width="9.140625" style="74"/>
    <col min="10241" max="10241" width="60.140625" style="74" customWidth="1"/>
    <col min="10242" max="10256" width="0" style="74" hidden="1" customWidth="1"/>
    <col min="10257" max="10257" width="56.5703125" style="74" customWidth="1"/>
    <col min="10258" max="10261" width="0" style="74" hidden="1" customWidth="1"/>
    <col min="10262" max="10262" width="25.42578125" style="74" customWidth="1"/>
    <col min="10263" max="10264" width="0" style="74" hidden="1" customWidth="1"/>
    <col min="10265" max="10265" width="21.5703125" style="74" bestFit="1" customWidth="1"/>
    <col min="10266" max="10266" width="0" style="74" hidden="1" customWidth="1"/>
    <col min="10267" max="10267" width="18.7109375" style="74" customWidth="1"/>
    <col min="10268" max="10269" width="0" style="74" hidden="1" customWidth="1"/>
    <col min="10270" max="10270" width="20.85546875" style="74" customWidth="1"/>
    <col min="10271" max="10278" width="0" style="74" hidden="1" customWidth="1"/>
    <col min="10279" max="10279" width="0.140625" style="74" customWidth="1"/>
    <col min="10280" max="10280" width="158" style="74" customWidth="1"/>
    <col min="10281" max="10306" width="0" style="74" hidden="1" customWidth="1"/>
    <col min="10307" max="10307" width="4.5703125" style="74" customWidth="1"/>
    <col min="10308" max="10308" width="10" style="74" customWidth="1"/>
    <col min="10309" max="10496" width="9.140625" style="74"/>
    <col min="10497" max="10497" width="60.140625" style="74" customWidth="1"/>
    <col min="10498" max="10512" width="0" style="74" hidden="1" customWidth="1"/>
    <col min="10513" max="10513" width="56.5703125" style="74" customWidth="1"/>
    <col min="10514" max="10517" width="0" style="74" hidden="1" customWidth="1"/>
    <col min="10518" max="10518" width="25.42578125" style="74" customWidth="1"/>
    <col min="10519" max="10520" width="0" style="74" hidden="1" customWidth="1"/>
    <col min="10521" max="10521" width="21.5703125" style="74" bestFit="1" customWidth="1"/>
    <col min="10522" max="10522" width="0" style="74" hidden="1" customWidth="1"/>
    <col min="10523" max="10523" width="18.7109375" style="74" customWidth="1"/>
    <col min="10524" max="10525" width="0" style="74" hidden="1" customWidth="1"/>
    <col min="10526" max="10526" width="20.85546875" style="74" customWidth="1"/>
    <col min="10527" max="10534" width="0" style="74" hidden="1" customWidth="1"/>
    <col min="10535" max="10535" width="0.140625" style="74" customWidth="1"/>
    <col min="10536" max="10536" width="158" style="74" customWidth="1"/>
    <col min="10537" max="10562" width="0" style="74" hidden="1" customWidth="1"/>
    <col min="10563" max="10563" width="4.5703125" style="74" customWidth="1"/>
    <col min="10564" max="10564" width="10" style="74" customWidth="1"/>
    <col min="10565" max="10752" width="9.140625" style="74"/>
    <col min="10753" max="10753" width="60.140625" style="74" customWidth="1"/>
    <col min="10754" max="10768" width="0" style="74" hidden="1" customWidth="1"/>
    <col min="10769" max="10769" width="56.5703125" style="74" customWidth="1"/>
    <col min="10770" max="10773" width="0" style="74" hidden="1" customWidth="1"/>
    <col min="10774" max="10774" width="25.42578125" style="74" customWidth="1"/>
    <col min="10775" max="10776" width="0" style="74" hidden="1" customWidth="1"/>
    <col min="10777" max="10777" width="21.5703125" style="74" bestFit="1" customWidth="1"/>
    <col min="10778" max="10778" width="0" style="74" hidden="1" customWidth="1"/>
    <col min="10779" max="10779" width="18.7109375" style="74" customWidth="1"/>
    <col min="10780" max="10781" width="0" style="74" hidden="1" customWidth="1"/>
    <col min="10782" max="10782" width="20.85546875" style="74" customWidth="1"/>
    <col min="10783" max="10790" width="0" style="74" hidden="1" customWidth="1"/>
    <col min="10791" max="10791" width="0.140625" style="74" customWidth="1"/>
    <col min="10792" max="10792" width="158" style="74" customWidth="1"/>
    <col min="10793" max="10818" width="0" style="74" hidden="1" customWidth="1"/>
    <col min="10819" max="10819" width="4.5703125" style="74" customWidth="1"/>
    <col min="10820" max="10820" width="10" style="74" customWidth="1"/>
    <col min="10821" max="11008" width="9.140625" style="74"/>
    <col min="11009" max="11009" width="60.140625" style="74" customWidth="1"/>
    <col min="11010" max="11024" width="0" style="74" hidden="1" customWidth="1"/>
    <col min="11025" max="11025" width="56.5703125" style="74" customWidth="1"/>
    <col min="11026" max="11029" width="0" style="74" hidden="1" customWidth="1"/>
    <col min="11030" max="11030" width="25.42578125" style="74" customWidth="1"/>
    <col min="11031" max="11032" width="0" style="74" hidden="1" customWidth="1"/>
    <col min="11033" max="11033" width="21.5703125" style="74" bestFit="1" customWidth="1"/>
    <col min="11034" max="11034" width="0" style="74" hidden="1" customWidth="1"/>
    <col min="11035" max="11035" width="18.7109375" style="74" customWidth="1"/>
    <col min="11036" max="11037" width="0" style="74" hidden="1" customWidth="1"/>
    <col min="11038" max="11038" width="20.85546875" style="74" customWidth="1"/>
    <col min="11039" max="11046" width="0" style="74" hidden="1" customWidth="1"/>
    <col min="11047" max="11047" width="0.140625" style="74" customWidth="1"/>
    <col min="11048" max="11048" width="158" style="74" customWidth="1"/>
    <col min="11049" max="11074" width="0" style="74" hidden="1" customWidth="1"/>
    <col min="11075" max="11075" width="4.5703125" style="74" customWidth="1"/>
    <col min="11076" max="11076" width="10" style="74" customWidth="1"/>
    <col min="11077" max="11264" width="9.140625" style="74"/>
    <col min="11265" max="11265" width="60.140625" style="74" customWidth="1"/>
    <col min="11266" max="11280" width="0" style="74" hidden="1" customWidth="1"/>
    <col min="11281" max="11281" width="56.5703125" style="74" customWidth="1"/>
    <col min="11282" max="11285" width="0" style="74" hidden="1" customWidth="1"/>
    <col min="11286" max="11286" width="25.42578125" style="74" customWidth="1"/>
    <col min="11287" max="11288" width="0" style="74" hidden="1" customWidth="1"/>
    <col min="11289" max="11289" width="21.5703125" style="74" bestFit="1" customWidth="1"/>
    <col min="11290" max="11290" width="0" style="74" hidden="1" customWidth="1"/>
    <col min="11291" max="11291" width="18.7109375" style="74" customWidth="1"/>
    <col min="11292" max="11293" width="0" style="74" hidden="1" customWidth="1"/>
    <col min="11294" max="11294" width="20.85546875" style="74" customWidth="1"/>
    <col min="11295" max="11302" width="0" style="74" hidden="1" customWidth="1"/>
    <col min="11303" max="11303" width="0.140625" style="74" customWidth="1"/>
    <col min="11304" max="11304" width="158" style="74" customWidth="1"/>
    <col min="11305" max="11330" width="0" style="74" hidden="1" customWidth="1"/>
    <col min="11331" max="11331" width="4.5703125" style="74" customWidth="1"/>
    <col min="11332" max="11332" width="10" style="74" customWidth="1"/>
    <col min="11333" max="11520" width="9.140625" style="74"/>
    <col min="11521" max="11521" width="60.140625" style="74" customWidth="1"/>
    <col min="11522" max="11536" width="0" style="74" hidden="1" customWidth="1"/>
    <col min="11537" max="11537" width="56.5703125" style="74" customWidth="1"/>
    <col min="11538" max="11541" width="0" style="74" hidden="1" customWidth="1"/>
    <col min="11542" max="11542" width="25.42578125" style="74" customWidth="1"/>
    <col min="11543" max="11544" width="0" style="74" hidden="1" customWidth="1"/>
    <col min="11545" max="11545" width="21.5703125" style="74" bestFit="1" customWidth="1"/>
    <col min="11546" max="11546" width="0" style="74" hidden="1" customWidth="1"/>
    <col min="11547" max="11547" width="18.7109375" style="74" customWidth="1"/>
    <col min="11548" max="11549" width="0" style="74" hidden="1" customWidth="1"/>
    <col min="11550" max="11550" width="20.85546875" style="74" customWidth="1"/>
    <col min="11551" max="11558" width="0" style="74" hidden="1" customWidth="1"/>
    <col min="11559" max="11559" width="0.140625" style="74" customWidth="1"/>
    <col min="11560" max="11560" width="158" style="74" customWidth="1"/>
    <col min="11561" max="11586" width="0" style="74" hidden="1" customWidth="1"/>
    <col min="11587" max="11587" width="4.5703125" style="74" customWidth="1"/>
    <col min="11588" max="11588" width="10" style="74" customWidth="1"/>
    <col min="11589" max="11776" width="9.140625" style="74"/>
    <col min="11777" max="11777" width="60.140625" style="74" customWidth="1"/>
    <col min="11778" max="11792" width="0" style="74" hidden="1" customWidth="1"/>
    <col min="11793" max="11793" width="56.5703125" style="74" customWidth="1"/>
    <col min="11794" max="11797" width="0" style="74" hidden="1" customWidth="1"/>
    <col min="11798" max="11798" width="25.42578125" style="74" customWidth="1"/>
    <col min="11799" max="11800" width="0" style="74" hidden="1" customWidth="1"/>
    <col min="11801" max="11801" width="21.5703125" style="74" bestFit="1" customWidth="1"/>
    <col min="11802" max="11802" width="0" style="74" hidden="1" customWidth="1"/>
    <col min="11803" max="11803" width="18.7109375" style="74" customWidth="1"/>
    <col min="11804" max="11805" width="0" style="74" hidden="1" customWidth="1"/>
    <col min="11806" max="11806" width="20.85546875" style="74" customWidth="1"/>
    <col min="11807" max="11814" width="0" style="74" hidden="1" customWidth="1"/>
    <col min="11815" max="11815" width="0.140625" style="74" customWidth="1"/>
    <col min="11816" max="11816" width="158" style="74" customWidth="1"/>
    <col min="11817" max="11842" width="0" style="74" hidden="1" customWidth="1"/>
    <col min="11843" max="11843" width="4.5703125" style="74" customWidth="1"/>
    <col min="11844" max="11844" width="10" style="74" customWidth="1"/>
    <col min="11845" max="12032" width="9.140625" style="74"/>
    <col min="12033" max="12033" width="60.140625" style="74" customWidth="1"/>
    <col min="12034" max="12048" width="0" style="74" hidden="1" customWidth="1"/>
    <col min="12049" max="12049" width="56.5703125" style="74" customWidth="1"/>
    <col min="12050" max="12053" width="0" style="74" hidden="1" customWidth="1"/>
    <col min="12054" max="12054" width="25.42578125" style="74" customWidth="1"/>
    <col min="12055" max="12056" width="0" style="74" hidden="1" customWidth="1"/>
    <col min="12057" max="12057" width="21.5703125" style="74" bestFit="1" customWidth="1"/>
    <col min="12058" max="12058" width="0" style="74" hidden="1" customWidth="1"/>
    <col min="12059" max="12059" width="18.7109375" style="74" customWidth="1"/>
    <col min="12060" max="12061" width="0" style="74" hidden="1" customWidth="1"/>
    <col min="12062" max="12062" width="20.85546875" style="74" customWidth="1"/>
    <col min="12063" max="12070" width="0" style="74" hidden="1" customWidth="1"/>
    <col min="12071" max="12071" width="0.140625" style="74" customWidth="1"/>
    <col min="12072" max="12072" width="158" style="74" customWidth="1"/>
    <col min="12073" max="12098" width="0" style="74" hidden="1" customWidth="1"/>
    <col min="12099" max="12099" width="4.5703125" style="74" customWidth="1"/>
    <col min="12100" max="12100" width="10" style="74" customWidth="1"/>
    <col min="12101" max="12288" width="9.140625" style="74"/>
    <col min="12289" max="12289" width="60.140625" style="74" customWidth="1"/>
    <col min="12290" max="12304" width="0" style="74" hidden="1" customWidth="1"/>
    <col min="12305" max="12305" width="56.5703125" style="74" customWidth="1"/>
    <col min="12306" max="12309" width="0" style="74" hidden="1" customWidth="1"/>
    <col min="12310" max="12310" width="25.42578125" style="74" customWidth="1"/>
    <col min="12311" max="12312" width="0" style="74" hidden="1" customWidth="1"/>
    <col min="12313" max="12313" width="21.5703125" style="74" bestFit="1" customWidth="1"/>
    <col min="12314" max="12314" width="0" style="74" hidden="1" customWidth="1"/>
    <col min="12315" max="12315" width="18.7109375" style="74" customWidth="1"/>
    <col min="12316" max="12317" width="0" style="74" hidden="1" customWidth="1"/>
    <col min="12318" max="12318" width="20.85546875" style="74" customWidth="1"/>
    <col min="12319" max="12326" width="0" style="74" hidden="1" customWidth="1"/>
    <col min="12327" max="12327" width="0.140625" style="74" customWidth="1"/>
    <col min="12328" max="12328" width="158" style="74" customWidth="1"/>
    <col min="12329" max="12354" width="0" style="74" hidden="1" customWidth="1"/>
    <col min="12355" max="12355" width="4.5703125" style="74" customWidth="1"/>
    <col min="12356" max="12356" width="10" style="74" customWidth="1"/>
    <col min="12357" max="12544" width="9.140625" style="74"/>
    <col min="12545" max="12545" width="60.140625" style="74" customWidth="1"/>
    <col min="12546" max="12560" width="0" style="74" hidden="1" customWidth="1"/>
    <col min="12561" max="12561" width="56.5703125" style="74" customWidth="1"/>
    <col min="12562" max="12565" width="0" style="74" hidden="1" customWidth="1"/>
    <col min="12566" max="12566" width="25.42578125" style="74" customWidth="1"/>
    <col min="12567" max="12568" width="0" style="74" hidden="1" customWidth="1"/>
    <col min="12569" max="12569" width="21.5703125" style="74" bestFit="1" customWidth="1"/>
    <col min="12570" max="12570" width="0" style="74" hidden="1" customWidth="1"/>
    <col min="12571" max="12571" width="18.7109375" style="74" customWidth="1"/>
    <col min="12572" max="12573" width="0" style="74" hidden="1" customWidth="1"/>
    <col min="12574" max="12574" width="20.85546875" style="74" customWidth="1"/>
    <col min="12575" max="12582" width="0" style="74" hidden="1" customWidth="1"/>
    <col min="12583" max="12583" width="0.140625" style="74" customWidth="1"/>
    <col min="12584" max="12584" width="158" style="74" customWidth="1"/>
    <col min="12585" max="12610" width="0" style="74" hidden="1" customWidth="1"/>
    <col min="12611" max="12611" width="4.5703125" style="74" customWidth="1"/>
    <col min="12612" max="12612" width="10" style="74" customWidth="1"/>
    <col min="12613" max="12800" width="9.140625" style="74"/>
    <col min="12801" max="12801" width="60.140625" style="74" customWidth="1"/>
    <col min="12802" max="12816" width="0" style="74" hidden="1" customWidth="1"/>
    <col min="12817" max="12817" width="56.5703125" style="74" customWidth="1"/>
    <col min="12818" max="12821" width="0" style="74" hidden="1" customWidth="1"/>
    <col min="12822" max="12822" width="25.42578125" style="74" customWidth="1"/>
    <col min="12823" max="12824" width="0" style="74" hidden="1" customWidth="1"/>
    <col min="12825" max="12825" width="21.5703125" style="74" bestFit="1" customWidth="1"/>
    <col min="12826" max="12826" width="0" style="74" hidden="1" customWidth="1"/>
    <col min="12827" max="12827" width="18.7109375" style="74" customWidth="1"/>
    <col min="12828" max="12829" width="0" style="74" hidden="1" customWidth="1"/>
    <col min="12830" max="12830" width="20.85546875" style="74" customWidth="1"/>
    <col min="12831" max="12838" width="0" style="74" hidden="1" customWidth="1"/>
    <col min="12839" max="12839" width="0.140625" style="74" customWidth="1"/>
    <col min="12840" max="12840" width="158" style="74" customWidth="1"/>
    <col min="12841" max="12866" width="0" style="74" hidden="1" customWidth="1"/>
    <col min="12867" max="12867" width="4.5703125" style="74" customWidth="1"/>
    <col min="12868" max="12868" width="10" style="74" customWidth="1"/>
    <col min="12869" max="13056" width="9.140625" style="74"/>
    <col min="13057" max="13057" width="60.140625" style="74" customWidth="1"/>
    <col min="13058" max="13072" width="0" style="74" hidden="1" customWidth="1"/>
    <col min="13073" max="13073" width="56.5703125" style="74" customWidth="1"/>
    <col min="13074" max="13077" width="0" style="74" hidden="1" customWidth="1"/>
    <col min="13078" max="13078" width="25.42578125" style="74" customWidth="1"/>
    <col min="13079" max="13080" width="0" style="74" hidden="1" customWidth="1"/>
    <col min="13081" max="13081" width="21.5703125" style="74" bestFit="1" customWidth="1"/>
    <col min="13082" max="13082" width="0" style="74" hidden="1" customWidth="1"/>
    <col min="13083" max="13083" width="18.7109375" style="74" customWidth="1"/>
    <col min="13084" max="13085" width="0" style="74" hidden="1" customWidth="1"/>
    <col min="13086" max="13086" width="20.85546875" style="74" customWidth="1"/>
    <col min="13087" max="13094" width="0" style="74" hidden="1" customWidth="1"/>
    <col min="13095" max="13095" width="0.140625" style="74" customWidth="1"/>
    <col min="13096" max="13096" width="158" style="74" customWidth="1"/>
    <col min="13097" max="13122" width="0" style="74" hidden="1" customWidth="1"/>
    <col min="13123" max="13123" width="4.5703125" style="74" customWidth="1"/>
    <col min="13124" max="13124" width="10" style="74" customWidth="1"/>
    <col min="13125" max="13312" width="9.140625" style="74"/>
    <col min="13313" max="13313" width="60.140625" style="74" customWidth="1"/>
    <col min="13314" max="13328" width="0" style="74" hidden="1" customWidth="1"/>
    <col min="13329" max="13329" width="56.5703125" style="74" customWidth="1"/>
    <col min="13330" max="13333" width="0" style="74" hidden="1" customWidth="1"/>
    <col min="13334" max="13334" width="25.42578125" style="74" customWidth="1"/>
    <col min="13335" max="13336" width="0" style="74" hidden="1" customWidth="1"/>
    <col min="13337" max="13337" width="21.5703125" style="74" bestFit="1" customWidth="1"/>
    <col min="13338" max="13338" width="0" style="74" hidden="1" customWidth="1"/>
    <col min="13339" max="13339" width="18.7109375" style="74" customWidth="1"/>
    <col min="13340" max="13341" width="0" style="74" hidden="1" customWidth="1"/>
    <col min="13342" max="13342" width="20.85546875" style="74" customWidth="1"/>
    <col min="13343" max="13350" width="0" style="74" hidden="1" customWidth="1"/>
    <col min="13351" max="13351" width="0.140625" style="74" customWidth="1"/>
    <col min="13352" max="13352" width="158" style="74" customWidth="1"/>
    <col min="13353" max="13378" width="0" style="74" hidden="1" customWidth="1"/>
    <col min="13379" max="13379" width="4.5703125" style="74" customWidth="1"/>
    <col min="13380" max="13380" width="10" style="74" customWidth="1"/>
    <col min="13381" max="13568" width="9.140625" style="74"/>
    <col min="13569" max="13569" width="60.140625" style="74" customWidth="1"/>
    <col min="13570" max="13584" width="0" style="74" hidden="1" customWidth="1"/>
    <col min="13585" max="13585" width="56.5703125" style="74" customWidth="1"/>
    <col min="13586" max="13589" width="0" style="74" hidden="1" customWidth="1"/>
    <col min="13590" max="13590" width="25.42578125" style="74" customWidth="1"/>
    <col min="13591" max="13592" width="0" style="74" hidden="1" customWidth="1"/>
    <col min="13593" max="13593" width="21.5703125" style="74" bestFit="1" customWidth="1"/>
    <col min="13594" max="13594" width="0" style="74" hidden="1" customWidth="1"/>
    <col min="13595" max="13595" width="18.7109375" style="74" customWidth="1"/>
    <col min="13596" max="13597" width="0" style="74" hidden="1" customWidth="1"/>
    <col min="13598" max="13598" width="20.85546875" style="74" customWidth="1"/>
    <col min="13599" max="13606" width="0" style="74" hidden="1" customWidth="1"/>
    <col min="13607" max="13607" width="0.140625" style="74" customWidth="1"/>
    <col min="13608" max="13608" width="158" style="74" customWidth="1"/>
    <col min="13609" max="13634" width="0" style="74" hidden="1" customWidth="1"/>
    <col min="13635" max="13635" width="4.5703125" style="74" customWidth="1"/>
    <col min="13636" max="13636" width="10" style="74" customWidth="1"/>
    <col min="13637" max="13824" width="9.140625" style="74"/>
    <col min="13825" max="13825" width="60.140625" style="74" customWidth="1"/>
    <col min="13826" max="13840" width="0" style="74" hidden="1" customWidth="1"/>
    <col min="13841" max="13841" width="56.5703125" style="74" customWidth="1"/>
    <col min="13842" max="13845" width="0" style="74" hidden="1" customWidth="1"/>
    <col min="13846" max="13846" width="25.42578125" style="74" customWidth="1"/>
    <col min="13847" max="13848" width="0" style="74" hidden="1" customWidth="1"/>
    <col min="13849" max="13849" width="21.5703125" style="74" bestFit="1" customWidth="1"/>
    <col min="13850" max="13850" width="0" style="74" hidden="1" customWidth="1"/>
    <col min="13851" max="13851" width="18.7109375" style="74" customWidth="1"/>
    <col min="13852" max="13853" width="0" style="74" hidden="1" customWidth="1"/>
    <col min="13854" max="13854" width="20.85546875" style="74" customWidth="1"/>
    <col min="13855" max="13862" width="0" style="74" hidden="1" customWidth="1"/>
    <col min="13863" max="13863" width="0.140625" style="74" customWidth="1"/>
    <col min="13864" max="13864" width="158" style="74" customWidth="1"/>
    <col min="13865" max="13890" width="0" style="74" hidden="1" customWidth="1"/>
    <col min="13891" max="13891" width="4.5703125" style="74" customWidth="1"/>
    <col min="13892" max="13892" width="10" style="74" customWidth="1"/>
    <col min="13893" max="14080" width="9.140625" style="74"/>
    <col min="14081" max="14081" width="60.140625" style="74" customWidth="1"/>
    <col min="14082" max="14096" width="0" style="74" hidden="1" customWidth="1"/>
    <col min="14097" max="14097" width="56.5703125" style="74" customWidth="1"/>
    <col min="14098" max="14101" width="0" style="74" hidden="1" customWidth="1"/>
    <col min="14102" max="14102" width="25.42578125" style="74" customWidth="1"/>
    <col min="14103" max="14104" width="0" style="74" hidden="1" customWidth="1"/>
    <col min="14105" max="14105" width="21.5703125" style="74" bestFit="1" customWidth="1"/>
    <col min="14106" max="14106" width="0" style="74" hidden="1" customWidth="1"/>
    <col min="14107" max="14107" width="18.7109375" style="74" customWidth="1"/>
    <col min="14108" max="14109" width="0" style="74" hidden="1" customWidth="1"/>
    <col min="14110" max="14110" width="20.85546875" style="74" customWidth="1"/>
    <col min="14111" max="14118" width="0" style="74" hidden="1" customWidth="1"/>
    <col min="14119" max="14119" width="0.140625" style="74" customWidth="1"/>
    <col min="14120" max="14120" width="158" style="74" customWidth="1"/>
    <col min="14121" max="14146" width="0" style="74" hidden="1" customWidth="1"/>
    <col min="14147" max="14147" width="4.5703125" style="74" customWidth="1"/>
    <col min="14148" max="14148" width="10" style="74" customWidth="1"/>
    <col min="14149" max="14336" width="9.140625" style="74"/>
    <col min="14337" max="14337" width="60.140625" style="74" customWidth="1"/>
    <col min="14338" max="14352" width="0" style="74" hidden="1" customWidth="1"/>
    <col min="14353" max="14353" width="56.5703125" style="74" customWidth="1"/>
    <col min="14354" max="14357" width="0" style="74" hidden="1" customWidth="1"/>
    <col min="14358" max="14358" width="25.42578125" style="74" customWidth="1"/>
    <col min="14359" max="14360" width="0" style="74" hidden="1" customWidth="1"/>
    <col min="14361" max="14361" width="21.5703125" style="74" bestFit="1" customWidth="1"/>
    <col min="14362" max="14362" width="0" style="74" hidden="1" customWidth="1"/>
    <col min="14363" max="14363" width="18.7109375" style="74" customWidth="1"/>
    <col min="14364" max="14365" width="0" style="74" hidden="1" customWidth="1"/>
    <col min="14366" max="14366" width="20.85546875" style="74" customWidth="1"/>
    <col min="14367" max="14374" width="0" style="74" hidden="1" customWidth="1"/>
    <col min="14375" max="14375" width="0.140625" style="74" customWidth="1"/>
    <col min="14376" max="14376" width="158" style="74" customWidth="1"/>
    <col min="14377" max="14402" width="0" style="74" hidden="1" customWidth="1"/>
    <col min="14403" max="14403" width="4.5703125" style="74" customWidth="1"/>
    <col min="14404" max="14404" width="10" style="74" customWidth="1"/>
    <col min="14405" max="14592" width="9.140625" style="74"/>
    <col min="14593" max="14593" width="60.140625" style="74" customWidth="1"/>
    <col min="14594" max="14608" width="0" style="74" hidden="1" customWidth="1"/>
    <col min="14609" max="14609" width="56.5703125" style="74" customWidth="1"/>
    <col min="14610" max="14613" width="0" style="74" hidden="1" customWidth="1"/>
    <col min="14614" max="14614" width="25.42578125" style="74" customWidth="1"/>
    <col min="14615" max="14616" width="0" style="74" hidden="1" customWidth="1"/>
    <col min="14617" max="14617" width="21.5703125" style="74" bestFit="1" customWidth="1"/>
    <col min="14618" max="14618" width="0" style="74" hidden="1" customWidth="1"/>
    <col min="14619" max="14619" width="18.7109375" style="74" customWidth="1"/>
    <col min="14620" max="14621" width="0" style="74" hidden="1" customWidth="1"/>
    <col min="14622" max="14622" width="20.85546875" style="74" customWidth="1"/>
    <col min="14623" max="14630" width="0" style="74" hidden="1" customWidth="1"/>
    <col min="14631" max="14631" width="0.140625" style="74" customWidth="1"/>
    <col min="14632" max="14632" width="158" style="74" customWidth="1"/>
    <col min="14633" max="14658" width="0" style="74" hidden="1" customWidth="1"/>
    <col min="14659" max="14659" width="4.5703125" style="74" customWidth="1"/>
    <col min="14660" max="14660" width="10" style="74" customWidth="1"/>
    <col min="14661" max="14848" width="9.140625" style="74"/>
    <col min="14849" max="14849" width="60.140625" style="74" customWidth="1"/>
    <col min="14850" max="14864" width="0" style="74" hidden="1" customWidth="1"/>
    <col min="14865" max="14865" width="56.5703125" style="74" customWidth="1"/>
    <col min="14866" max="14869" width="0" style="74" hidden="1" customWidth="1"/>
    <col min="14870" max="14870" width="25.42578125" style="74" customWidth="1"/>
    <col min="14871" max="14872" width="0" style="74" hidden="1" customWidth="1"/>
    <col min="14873" max="14873" width="21.5703125" style="74" bestFit="1" customWidth="1"/>
    <col min="14874" max="14874" width="0" style="74" hidden="1" customWidth="1"/>
    <col min="14875" max="14875" width="18.7109375" style="74" customWidth="1"/>
    <col min="14876" max="14877" width="0" style="74" hidden="1" customWidth="1"/>
    <col min="14878" max="14878" width="20.85546875" style="74" customWidth="1"/>
    <col min="14879" max="14886" width="0" style="74" hidden="1" customWidth="1"/>
    <col min="14887" max="14887" width="0.140625" style="74" customWidth="1"/>
    <col min="14888" max="14888" width="158" style="74" customWidth="1"/>
    <col min="14889" max="14914" width="0" style="74" hidden="1" customWidth="1"/>
    <col min="14915" max="14915" width="4.5703125" style="74" customWidth="1"/>
    <col min="14916" max="14916" width="10" style="74" customWidth="1"/>
    <col min="14917" max="15104" width="9.140625" style="74"/>
    <col min="15105" max="15105" width="60.140625" style="74" customWidth="1"/>
    <col min="15106" max="15120" width="0" style="74" hidden="1" customWidth="1"/>
    <col min="15121" max="15121" width="56.5703125" style="74" customWidth="1"/>
    <col min="15122" max="15125" width="0" style="74" hidden="1" customWidth="1"/>
    <col min="15126" max="15126" width="25.42578125" style="74" customWidth="1"/>
    <col min="15127" max="15128" width="0" style="74" hidden="1" customWidth="1"/>
    <col min="15129" max="15129" width="21.5703125" style="74" bestFit="1" customWidth="1"/>
    <col min="15130" max="15130" width="0" style="74" hidden="1" customWidth="1"/>
    <col min="15131" max="15131" width="18.7109375" style="74" customWidth="1"/>
    <col min="15132" max="15133" width="0" style="74" hidden="1" customWidth="1"/>
    <col min="15134" max="15134" width="20.85546875" style="74" customWidth="1"/>
    <col min="15135" max="15142" width="0" style="74" hidden="1" customWidth="1"/>
    <col min="15143" max="15143" width="0.140625" style="74" customWidth="1"/>
    <col min="15144" max="15144" width="158" style="74" customWidth="1"/>
    <col min="15145" max="15170" width="0" style="74" hidden="1" customWidth="1"/>
    <col min="15171" max="15171" width="4.5703125" style="74" customWidth="1"/>
    <col min="15172" max="15172" width="10" style="74" customWidth="1"/>
    <col min="15173" max="15360" width="9.140625" style="74"/>
    <col min="15361" max="15361" width="60.140625" style="74" customWidth="1"/>
    <col min="15362" max="15376" width="0" style="74" hidden="1" customWidth="1"/>
    <col min="15377" max="15377" width="56.5703125" style="74" customWidth="1"/>
    <col min="15378" max="15381" width="0" style="74" hidden="1" customWidth="1"/>
    <col min="15382" max="15382" width="25.42578125" style="74" customWidth="1"/>
    <col min="15383" max="15384" width="0" style="74" hidden="1" customWidth="1"/>
    <col min="15385" max="15385" width="21.5703125" style="74" bestFit="1" customWidth="1"/>
    <col min="15386" max="15386" width="0" style="74" hidden="1" customWidth="1"/>
    <col min="15387" max="15387" width="18.7109375" style="74" customWidth="1"/>
    <col min="15388" max="15389" width="0" style="74" hidden="1" customWidth="1"/>
    <col min="15390" max="15390" width="20.85546875" style="74" customWidth="1"/>
    <col min="15391" max="15398" width="0" style="74" hidden="1" customWidth="1"/>
    <col min="15399" max="15399" width="0.140625" style="74" customWidth="1"/>
    <col min="15400" max="15400" width="158" style="74" customWidth="1"/>
    <col min="15401" max="15426" width="0" style="74" hidden="1" customWidth="1"/>
    <col min="15427" max="15427" width="4.5703125" style="74" customWidth="1"/>
    <col min="15428" max="15428" width="10" style="74" customWidth="1"/>
    <col min="15429" max="15616" width="9.140625" style="74"/>
    <col min="15617" max="15617" width="60.140625" style="74" customWidth="1"/>
    <col min="15618" max="15632" width="0" style="74" hidden="1" customWidth="1"/>
    <col min="15633" max="15633" width="56.5703125" style="74" customWidth="1"/>
    <col min="15634" max="15637" width="0" style="74" hidden="1" customWidth="1"/>
    <col min="15638" max="15638" width="25.42578125" style="74" customWidth="1"/>
    <col min="15639" max="15640" width="0" style="74" hidden="1" customWidth="1"/>
    <col min="15641" max="15641" width="21.5703125" style="74" bestFit="1" customWidth="1"/>
    <col min="15642" max="15642" width="0" style="74" hidden="1" customWidth="1"/>
    <col min="15643" max="15643" width="18.7109375" style="74" customWidth="1"/>
    <col min="15644" max="15645" width="0" style="74" hidden="1" customWidth="1"/>
    <col min="15646" max="15646" width="20.85546875" style="74" customWidth="1"/>
    <col min="15647" max="15654" width="0" style="74" hidden="1" customWidth="1"/>
    <col min="15655" max="15655" width="0.140625" style="74" customWidth="1"/>
    <col min="15656" max="15656" width="158" style="74" customWidth="1"/>
    <col min="15657" max="15682" width="0" style="74" hidden="1" customWidth="1"/>
    <col min="15683" max="15683" width="4.5703125" style="74" customWidth="1"/>
    <col min="15684" max="15684" width="10" style="74" customWidth="1"/>
    <col min="15685" max="15872" width="9.140625" style="74"/>
    <col min="15873" max="15873" width="60.140625" style="74" customWidth="1"/>
    <col min="15874" max="15888" width="0" style="74" hidden="1" customWidth="1"/>
    <col min="15889" max="15889" width="56.5703125" style="74" customWidth="1"/>
    <col min="15890" max="15893" width="0" style="74" hidden="1" customWidth="1"/>
    <col min="15894" max="15894" width="25.42578125" style="74" customWidth="1"/>
    <col min="15895" max="15896" width="0" style="74" hidden="1" customWidth="1"/>
    <col min="15897" max="15897" width="21.5703125" style="74" bestFit="1" customWidth="1"/>
    <col min="15898" max="15898" width="0" style="74" hidden="1" customWidth="1"/>
    <col min="15899" max="15899" width="18.7109375" style="74" customWidth="1"/>
    <col min="15900" max="15901" width="0" style="74" hidden="1" customWidth="1"/>
    <col min="15902" max="15902" width="20.85546875" style="74" customWidth="1"/>
    <col min="15903" max="15910" width="0" style="74" hidden="1" customWidth="1"/>
    <col min="15911" max="15911" width="0.140625" style="74" customWidth="1"/>
    <col min="15912" max="15912" width="158" style="74" customWidth="1"/>
    <col min="15913" max="15938" width="0" style="74" hidden="1" customWidth="1"/>
    <col min="15939" max="15939" width="4.5703125" style="74" customWidth="1"/>
    <col min="15940" max="15940" width="10" style="74" customWidth="1"/>
    <col min="15941" max="16128" width="9.140625" style="74"/>
    <col min="16129" max="16129" width="60.140625" style="74" customWidth="1"/>
    <col min="16130" max="16144" width="0" style="74" hidden="1" customWidth="1"/>
    <col min="16145" max="16145" width="56.5703125" style="74" customWidth="1"/>
    <col min="16146" max="16149" width="0" style="74" hidden="1" customWidth="1"/>
    <col min="16150" max="16150" width="25.42578125" style="74" customWidth="1"/>
    <col min="16151" max="16152" width="0" style="74" hidden="1" customWidth="1"/>
    <col min="16153" max="16153" width="21.5703125" style="74" bestFit="1" customWidth="1"/>
    <col min="16154" max="16154" width="0" style="74" hidden="1" customWidth="1"/>
    <col min="16155" max="16155" width="18.7109375" style="74" customWidth="1"/>
    <col min="16156" max="16157" width="0" style="74" hidden="1" customWidth="1"/>
    <col min="16158" max="16158" width="20.85546875" style="74" customWidth="1"/>
    <col min="16159" max="16166" width="0" style="74" hidden="1" customWidth="1"/>
    <col min="16167" max="16167" width="0.140625" style="74" customWidth="1"/>
    <col min="16168" max="16168" width="158" style="74" customWidth="1"/>
    <col min="16169" max="16194" width="0" style="74" hidden="1" customWidth="1"/>
    <col min="16195" max="16195" width="4.5703125" style="74" customWidth="1"/>
    <col min="16196" max="16196" width="10" style="74" customWidth="1"/>
    <col min="16197" max="16384" width="9.140625" style="74"/>
  </cols>
  <sheetData>
    <row r="1" spans="1:66" s="75" customFormat="1" ht="15.75">
      <c r="A1" s="299" t="s">
        <v>1</v>
      </c>
      <c r="B1" s="300"/>
      <c r="C1" s="300"/>
      <c r="D1" s="300"/>
      <c r="E1" s="300"/>
      <c r="F1" s="300"/>
      <c r="G1" s="300"/>
      <c r="H1" s="300"/>
      <c r="I1" s="300"/>
      <c r="J1" s="300"/>
      <c r="K1" s="300"/>
      <c r="L1" s="300"/>
      <c r="M1" s="300"/>
      <c r="N1" s="300"/>
      <c r="O1" s="300"/>
      <c r="P1" s="300"/>
      <c r="Q1" s="301"/>
      <c r="R1" s="301"/>
      <c r="S1" s="301"/>
      <c r="T1" s="301"/>
      <c r="U1" s="301"/>
      <c r="V1" s="301"/>
      <c r="W1" s="301"/>
      <c r="X1" s="301"/>
      <c r="Y1" s="301"/>
      <c r="Z1" s="301"/>
      <c r="AA1" s="301"/>
      <c r="AB1" s="301"/>
      <c r="AC1" s="301"/>
      <c r="AD1" s="301"/>
      <c r="AE1" s="301"/>
      <c r="AF1" s="301"/>
      <c r="AG1" s="301"/>
      <c r="AH1" s="301"/>
      <c r="AI1" s="301"/>
      <c r="AJ1" s="301"/>
      <c r="AK1" s="301"/>
      <c r="AL1" s="301"/>
      <c r="AM1" s="301"/>
      <c r="AN1" s="302"/>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row>
    <row r="2" spans="1:66" s="75" customFormat="1" ht="15.75">
      <c r="A2" s="303" t="s">
        <v>1001</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row>
    <row r="3" spans="1:66" s="75" customFormat="1" ht="16.5" thickBot="1">
      <c r="A3" s="305" t="s">
        <v>992</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7"/>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row>
    <row r="4" spans="1:66" ht="72" customHeight="1" thickBot="1">
      <c r="A4" s="77" t="s">
        <v>135</v>
      </c>
      <c r="B4" s="78" t="s">
        <v>136</v>
      </c>
      <c r="C4" s="78" t="s">
        <v>136</v>
      </c>
      <c r="D4" s="78" t="s">
        <v>136</v>
      </c>
      <c r="E4" s="78" t="s">
        <v>136</v>
      </c>
      <c r="F4" s="79" t="s">
        <v>137</v>
      </c>
      <c r="G4" s="79" t="s">
        <v>137</v>
      </c>
      <c r="H4" s="79" t="s">
        <v>137</v>
      </c>
      <c r="I4" s="79" t="s">
        <v>137</v>
      </c>
      <c r="J4" s="79" t="s">
        <v>137</v>
      </c>
      <c r="K4" s="79" t="s">
        <v>137</v>
      </c>
      <c r="L4" s="80" t="s">
        <v>138</v>
      </c>
      <c r="M4" s="80" t="s">
        <v>139</v>
      </c>
      <c r="N4" s="79" t="s">
        <v>140</v>
      </c>
      <c r="O4" s="79" t="s">
        <v>141</v>
      </c>
      <c r="P4" s="79" t="s">
        <v>142</v>
      </c>
      <c r="Q4" s="81" t="s">
        <v>143</v>
      </c>
      <c r="R4" s="82" t="s">
        <v>144</v>
      </c>
      <c r="S4" s="82" t="s">
        <v>145</v>
      </c>
      <c r="T4" s="82" t="s">
        <v>146</v>
      </c>
      <c r="U4" s="82" t="s">
        <v>145</v>
      </c>
      <c r="V4" s="82" t="s">
        <v>147</v>
      </c>
      <c r="W4" s="82" t="s">
        <v>148</v>
      </c>
      <c r="X4" s="82" t="s">
        <v>149</v>
      </c>
      <c r="Y4" s="82" t="s">
        <v>150</v>
      </c>
      <c r="Z4" s="82" t="s">
        <v>151</v>
      </c>
      <c r="AA4" s="82" t="s">
        <v>152</v>
      </c>
      <c r="AB4" s="83" t="s">
        <v>153</v>
      </c>
      <c r="AC4" s="83" t="s">
        <v>154</v>
      </c>
      <c r="AD4" s="84" t="s">
        <v>155</v>
      </c>
      <c r="AE4" s="85" t="s">
        <v>156</v>
      </c>
      <c r="AF4" s="86" t="s">
        <v>157</v>
      </c>
      <c r="AG4" s="85" t="s">
        <v>158</v>
      </c>
      <c r="AH4" s="87" t="s">
        <v>159</v>
      </c>
      <c r="AI4" s="81" t="s">
        <v>160</v>
      </c>
      <c r="AJ4" s="81" t="s">
        <v>161</v>
      </c>
      <c r="AK4" s="81"/>
      <c r="AL4" s="87" t="s">
        <v>162</v>
      </c>
      <c r="AM4" s="88" t="s">
        <v>163</v>
      </c>
      <c r="AN4" s="81" t="s">
        <v>957</v>
      </c>
      <c r="AO4" s="89" t="s">
        <v>164</v>
      </c>
    </row>
    <row r="5" spans="1:66" ht="30" customHeight="1">
      <c r="A5" s="90"/>
      <c r="B5" s="91"/>
      <c r="C5" s="91"/>
      <c r="D5" s="91"/>
      <c r="E5" s="91"/>
      <c r="F5" s="92"/>
      <c r="G5" s="92"/>
      <c r="H5" s="92"/>
      <c r="I5" s="92"/>
      <c r="J5" s="92"/>
      <c r="K5" s="92"/>
      <c r="L5" s="93"/>
      <c r="M5" s="93"/>
      <c r="N5" s="92"/>
      <c r="O5" s="92"/>
      <c r="P5" s="92"/>
      <c r="Q5" s="94"/>
      <c r="R5" s="95"/>
      <c r="S5" s="95"/>
      <c r="T5" s="95"/>
      <c r="U5" s="96"/>
      <c r="V5" s="95"/>
      <c r="W5" s="97"/>
      <c r="X5" s="95"/>
      <c r="Y5" s="95"/>
      <c r="Z5" s="95"/>
      <c r="AA5" s="95"/>
      <c r="AB5" s="98"/>
      <c r="AC5" s="98"/>
      <c r="AD5" s="99"/>
      <c r="AE5" s="100"/>
      <c r="AF5" s="101"/>
      <c r="AG5" s="100"/>
      <c r="AH5" s="102"/>
      <c r="AI5" s="94"/>
      <c r="AJ5" s="94"/>
      <c r="AK5" s="94"/>
      <c r="AL5" s="102"/>
      <c r="AM5" s="103"/>
      <c r="AN5" s="94"/>
      <c r="AO5" s="97"/>
    </row>
    <row r="6" spans="1:66" ht="30" customHeight="1">
      <c r="A6" s="104" t="s">
        <v>165</v>
      </c>
      <c r="B6" s="105"/>
      <c r="C6" s="105"/>
      <c r="D6" s="105"/>
      <c r="E6" s="105"/>
      <c r="F6" s="105"/>
      <c r="G6" s="105"/>
      <c r="H6" s="105"/>
      <c r="I6" s="105"/>
      <c r="J6" s="105"/>
      <c r="K6" s="105"/>
      <c r="L6" s="106"/>
      <c r="M6" s="106"/>
      <c r="N6" s="105"/>
      <c r="O6" s="105"/>
      <c r="P6" s="105"/>
      <c r="Q6" s="107"/>
      <c r="R6" s="108"/>
      <c r="S6" s="108"/>
      <c r="T6" s="108"/>
      <c r="U6" s="109"/>
      <c r="V6" s="108"/>
      <c r="W6" s="110"/>
      <c r="X6" s="108"/>
      <c r="Y6" s="108"/>
      <c r="Z6" s="108"/>
      <c r="AA6" s="108"/>
      <c r="AB6" s="111"/>
      <c r="AC6" s="111"/>
      <c r="AD6" s="112"/>
      <c r="AE6" s="100"/>
      <c r="AF6" s="113"/>
      <c r="AG6" s="114"/>
      <c r="AH6" s="115"/>
      <c r="AL6" s="115"/>
      <c r="AM6" s="116"/>
      <c r="AN6" s="107"/>
      <c r="AO6" s="117" t="str">
        <f t="shared" ref="AO6:AO25" si="0">IF(B6 &gt; 0,(CONCATENATE(MID(B6,1,3),"/",MID(B6,4,3),"/",C6,"/",D6,"/",E6)),"")</f>
        <v/>
      </c>
    </row>
    <row r="7" spans="1:66" ht="30" customHeight="1">
      <c r="A7" s="107" t="s">
        <v>166</v>
      </c>
      <c r="B7" s="118">
        <v>105005</v>
      </c>
      <c r="C7" s="118">
        <v>6</v>
      </c>
      <c r="D7" s="119" t="s">
        <v>167</v>
      </c>
      <c r="E7" s="118">
        <v>1100</v>
      </c>
      <c r="F7" s="119" t="s">
        <v>168</v>
      </c>
      <c r="G7" s="119" t="s">
        <v>167</v>
      </c>
      <c r="H7" s="119" t="s">
        <v>167</v>
      </c>
      <c r="I7" s="119" t="s">
        <v>167</v>
      </c>
      <c r="J7" s="118">
        <v>311</v>
      </c>
      <c r="K7" s="119" t="s">
        <v>169</v>
      </c>
      <c r="L7" s="120" t="s">
        <v>170</v>
      </c>
      <c r="M7" s="121" t="s">
        <v>171</v>
      </c>
      <c r="N7" s="122"/>
      <c r="O7" s="118" t="s">
        <v>172</v>
      </c>
      <c r="P7" s="118"/>
      <c r="Q7" s="123" t="s">
        <v>173</v>
      </c>
      <c r="R7" s="108" t="e">
        <f>SUMIF([2]DATA!$B$1:$B$65536,'Appendix N'!$AO7,[2]DATA!O$1:O$65536)</f>
        <v>#VALUE!</v>
      </c>
      <c r="S7" s="108">
        <v>2060845</v>
      </c>
      <c r="T7" s="108" t="e">
        <f t="shared" ref="T7:T17" si="1">SUM(R7:S7)</f>
        <v>#VALUE!</v>
      </c>
      <c r="U7" s="109"/>
      <c r="V7" s="108">
        <v>2060845</v>
      </c>
      <c r="W7" s="110">
        <v>279870.93</v>
      </c>
      <c r="X7" s="108">
        <v>-10545.36</v>
      </c>
      <c r="Y7" s="108">
        <f>W7+X7</f>
        <v>269325.57</v>
      </c>
      <c r="Z7" s="108"/>
      <c r="AA7" s="108">
        <f>V7-Y7</f>
        <v>1791519.43</v>
      </c>
      <c r="AB7" s="111" t="e">
        <f t="shared" ref="AB7:AB17" si="2">IF(T7&lt;&gt;0,Y7/T7,0)</f>
        <v>#VALUE!</v>
      </c>
      <c r="AC7" s="111" t="e">
        <f t="shared" ref="AC7:AC24" si="3">Y7/R7</f>
        <v>#VALUE!</v>
      </c>
      <c r="AD7" s="112">
        <f>Y7/V7</f>
        <v>0.1306869609310744</v>
      </c>
      <c r="AE7" s="100"/>
      <c r="AF7" s="113"/>
      <c r="AG7" s="114"/>
      <c r="AH7" s="115"/>
      <c r="AL7" s="115"/>
      <c r="AM7" s="116"/>
      <c r="AN7" s="107" t="s">
        <v>174</v>
      </c>
      <c r="AO7" s="117" t="str">
        <f t="shared" si="0"/>
        <v>105/005/6/01/1100</v>
      </c>
    </row>
    <row r="8" spans="1:66" ht="35.1" customHeight="1">
      <c r="A8" s="107" t="s">
        <v>175</v>
      </c>
      <c r="B8" s="118">
        <v>105005</v>
      </c>
      <c r="C8" s="118">
        <v>6</v>
      </c>
      <c r="D8" s="118">
        <v>76</v>
      </c>
      <c r="E8" s="118">
        <v>1100</v>
      </c>
      <c r="F8" s="119" t="s">
        <v>168</v>
      </c>
      <c r="G8" s="119" t="s">
        <v>167</v>
      </c>
      <c r="H8" s="119" t="s">
        <v>167</v>
      </c>
      <c r="I8" s="119" t="s">
        <v>167</v>
      </c>
      <c r="J8" s="118">
        <v>160</v>
      </c>
      <c r="K8" s="119" t="s">
        <v>169</v>
      </c>
      <c r="L8" s="124" t="s">
        <v>170</v>
      </c>
      <c r="M8" s="125" t="s">
        <v>176</v>
      </c>
      <c r="N8" s="122"/>
      <c r="O8" s="118"/>
      <c r="P8" s="118" t="s">
        <v>172</v>
      </c>
      <c r="Q8" s="107" t="s">
        <v>177</v>
      </c>
      <c r="R8" s="108" t="e">
        <f>SUMIF([2]DATA!$B$1:$B$65536,'Appendix N'!$AO8,[2]DATA!O$1:O$65536)</f>
        <v>#VALUE!</v>
      </c>
      <c r="S8" s="108">
        <v>2272303</v>
      </c>
      <c r="T8" s="108" t="e">
        <f t="shared" si="1"/>
        <v>#VALUE!</v>
      </c>
      <c r="U8" s="109"/>
      <c r="V8" s="108">
        <v>2272303</v>
      </c>
      <c r="W8" s="110">
        <v>268581.65000000002</v>
      </c>
      <c r="X8" s="108">
        <v>134697.47</v>
      </c>
      <c r="Y8" s="108">
        <f t="shared" ref="Y8:Y24" si="4">W8+X8</f>
        <v>403279.12</v>
      </c>
      <c r="Z8" s="108"/>
      <c r="AA8" s="108">
        <f t="shared" ref="AA8:AA25" si="5">V8-Y8</f>
        <v>1869023.88</v>
      </c>
      <c r="AB8" s="111" t="e">
        <f t="shared" si="2"/>
        <v>#VALUE!</v>
      </c>
      <c r="AC8" s="111" t="e">
        <f t="shared" si="3"/>
        <v>#VALUE!</v>
      </c>
      <c r="AD8" s="112">
        <f t="shared" ref="AD8:AD24" si="6">Y8/V8</f>
        <v>0.17747594400922764</v>
      </c>
      <c r="AE8" s="100"/>
      <c r="AF8" s="113"/>
      <c r="AG8" s="114"/>
      <c r="AH8" s="115"/>
      <c r="AL8" s="115" t="s">
        <v>178</v>
      </c>
      <c r="AM8" s="116"/>
      <c r="AN8" s="126" t="s">
        <v>179</v>
      </c>
      <c r="AO8" s="117" t="str">
        <f t="shared" si="0"/>
        <v>105/005/6/76/1100</v>
      </c>
    </row>
    <row r="9" spans="1:66" ht="35.1" customHeight="1">
      <c r="A9" s="107" t="s">
        <v>180</v>
      </c>
      <c r="B9" s="118">
        <v>105005</v>
      </c>
      <c r="C9" s="118">
        <v>6</v>
      </c>
      <c r="D9" s="118">
        <v>76</v>
      </c>
      <c r="E9" s="118">
        <v>1101</v>
      </c>
      <c r="F9" s="119" t="s">
        <v>168</v>
      </c>
      <c r="G9" s="119" t="s">
        <v>167</v>
      </c>
      <c r="H9" s="119" t="s">
        <v>167</v>
      </c>
      <c r="I9" s="119" t="s">
        <v>167</v>
      </c>
      <c r="J9" s="118">
        <v>160</v>
      </c>
      <c r="K9" s="119" t="s">
        <v>169</v>
      </c>
      <c r="L9" s="124" t="s">
        <v>170</v>
      </c>
      <c r="M9" s="125" t="s">
        <v>176</v>
      </c>
      <c r="N9" s="122"/>
      <c r="O9" s="118"/>
      <c r="P9" s="118" t="s">
        <v>172</v>
      </c>
      <c r="Q9" s="107" t="s">
        <v>177</v>
      </c>
      <c r="R9" s="108" t="e">
        <f>SUMIF([2]DATA!$B$1:$B$65536,'Appendix N'!$AO9,[2]DATA!O$1:O$65536)</f>
        <v>#VALUE!</v>
      </c>
      <c r="S9" s="108">
        <v>6598469</v>
      </c>
      <c r="T9" s="108" t="e">
        <f t="shared" si="1"/>
        <v>#VALUE!</v>
      </c>
      <c r="U9" s="109"/>
      <c r="V9" s="108">
        <v>6598469</v>
      </c>
      <c r="W9" s="110">
        <v>116772.58</v>
      </c>
      <c r="X9" s="108">
        <v>109994.01</v>
      </c>
      <c r="Y9" s="108">
        <f t="shared" si="4"/>
        <v>226766.59</v>
      </c>
      <c r="Z9" s="108"/>
      <c r="AA9" s="108">
        <f t="shared" si="5"/>
        <v>6371702.4100000001</v>
      </c>
      <c r="AB9" s="111" t="e">
        <f t="shared" si="2"/>
        <v>#VALUE!</v>
      </c>
      <c r="AC9" s="111" t="e">
        <f t="shared" si="3"/>
        <v>#VALUE!</v>
      </c>
      <c r="AD9" s="112">
        <f t="shared" si="6"/>
        <v>3.436654623974137E-2</v>
      </c>
      <c r="AE9" s="100"/>
      <c r="AF9" s="113"/>
      <c r="AG9" s="114"/>
      <c r="AH9" s="115"/>
      <c r="AL9" s="115" t="s">
        <v>181</v>
      </c>
      <c r="AM9" s="116"/>
      <c r="AN9" s="127" t="s">
        <v>182</v>
      </c>
      <c r="AO9" s="117" t="str">
        <f t="shared" si="0"/>
        <v>105/005/6/76/1101</v>
      </c>
    </row>
    <row r="10" spans="1:66" ht="35.1" customHeight="1">
      <c r="A10" s="107" t="s">
        <v>183</v>
      </c>
      <c r="B10" s="118">
        <v>105005</v>
      </c>
      <c r="C10" s="118">
        <v>6</v>
      </c>
      <c r="D10" s="118">
        <v>76</v>
      </c>
      <c r="E10" s="118">
        <v>1102</v>
      </c>
      <c r="F10" s="119" t="s">
        <v>168</v>
      </c>
      <c r="G10" s="119" t="s">
        <v>167</v>
      </c>
      <c r="H10" s="119" t="s">
        <v>167</v>
      </c>
      <c r="I10" s="119" t="s">
        <v>167</v>
      </c>
      <c r="J10" s="118">
        <v>160</v>
      </c>
      <c r="K10" s="119" t="s">
        <v>169</v>
      </c>
      <c r="L10" s="128" t="s">
        <v>184</v>
      </c>
      <c r="M10" s="125" t="s">
        <v>176</v>
      </c>
      <c r="N10" s="122"/>
      <c r="O10" s="118"/>
      <c r="P10" s="118" t="s">
        <v>172</v>
      </c>
      <c r="Q10" s="107" t="s">
        <v>177</v>
      </c>
      <c r="R10" s="108" t="e">
        <f>SUMIF([2]DATA!$B$1:$B$65536,'Appendix N'!$AO10,[2]DATA!O$1:O$65536)</f>
        <v>#VALUE!</v>
      </c>
      <c r="S10" s="108">
        <v>2208935</v>
      </c>
      <c r="T10" s="108" t="e">
        <f t="shared" si="1"/>
        <v>#VALUE!</v>
      </c>
      <c r="U10" s="109"/>
      <c r="V10" s="108">
        <v>2208935</v>
      </c>
      <c r="W10" s="110">
        <v>589162.22</v>
      </c>
      <c r="X10" s="108">
        <v>0</v>
      </c>
      <c r="Y10" s="108">
        <f t="shared" si="4"/>
        <v>589162.22</v>
      </c>
      <c r="Z10" s="108"/>
      <c r="AA10" s="108">
        <f t="shared" si="5"/>
        <v>1619772.78</v>
      </c>
      <c r="AB10" s="111" t="e">
        <f t="shared" si="2"/>
        <v>#VALUE!</v>
      </c>
      <c r="AC10" s="111" t="e">
        <f t="shared" si="3"/>
        <v>#VALUE!</v>
      </c>
      <c r="AD10" s="112">
        <f t="shared" si="6"/>
        <v>0.26671777123364876</v>
      </c>
      <c r="AE10" s="100"/>
      <c r="AF10" s="113"/>
      <c r="AG10" s="114"/>
      <c r="AH10" s="115"/>
      <c r="AL10" s="115"/>
      <c r="AM10" s="116"/>
      <c r="AN10" s="121" t="s">
        <v>185</v>
      </c>
      <c r="AO10" s="117" t="str">
        <f t="shared" si="0"/>
        <v>105/005/6/76/1102</v>
      </c>
    </row>
    <row r="11" spans="1:66" ht="30" customHeight="1">
      <c r="A11" s="107" t="s">
        <v>186</v>
      </c>
      <c r="B11" s="118">
        <v>105012</v>
      </c>
      <c r="C11" s="118">
        <v>5</v>
      </c>
      <c r="D11" s="119" t="s">
        <v>168</v>
      </c>
      <c r="E11" s="118">
        <v>1246</v>
      </c>
      <c r="F11" s="119" t="s">
        <v>168</v>
      </c>
      <c r="G11" s="119" t="s">
        <v>187</v>
      </c>
      <c r="H11" s="119" t="s">
        <v>167</v>
      </c>
      <c r="I11" s="119" t="s">
        <v>167</v>
      </c>
      <c r="J11" s="118">
        <v>270</v>
      </c>
      <c r="K11" s="119" t="s">
        <v>188</v>
      </c>
      <c r="L11" s="125" t="s">
        <v>189</v>
      </c>
      <c r="M11" s="125" t="s">
        <v>171</v>
      </c>
      <c r="N11" s="122"/>
      <c r="O11" s="118" t="s">
        <v>172</v>
      </c>
      <c r="P11" s="118"/>
      <c r="Q11" s="123" t="s">
        <v>190</v>
      </c>
      <c r="R11" s="108"/>
      <c r="S11" s="108"/>
      <c r="T11" s="108"/>
      <c r="U11" s="109"/>
      <c r="V11" s="108">
        <v>9000</v>
      </c>
      <c r="W11" s="110">
        <v>0</v>
      </c>
      <c r="X11" s="108">
        <v>0</v>
      </c>
      <c r="Y11" s="108">
        <f t="shared" si="4"/>
        <v>0</v>
      </c>
      <c r="Z11" s="108"/>
      <c r="AA11" s="108">
        <f t="shared" si="5"/>
        <v>9000</v>
      </c>
      <c r="AB11" s="111"/>
      <c r="AC11" s="111"/>
      <c r="AD11" s="112">
        <f t="shared" si="6"/>
        <v>0</v>
      </c>
      <c r="AE11" s="100"/>
      <c r="AF11" s="113"/>
      <c r="AG11" s="114"/>
      <c r="AH11" s="115"/>
      <c r="AL11" s="115"/>
      <c r="AM11" s="116"/>
      <c r="AN11" s="121"/>
      <c r="AO11" s="117"/>
    </row>
    <row r="12" spans="1:66" ht="30" customHeight="1">
      <c r="A12" s="107" t="s">
        <v>191</v>
      </c>
      <c r="B12" s="118">
        <v>120005</v>
      </c>
      <c r="C12" s="118">
        <v>6</v>
      </c>
      <c r="D12" s="118">
        <v>83</v>
      </c>
      <c r="E12" s="118">
        <v>1100</v>
      </c>
      <c r="F12" s="119" t="s">
        <v>168</v>
      </c>
      <c r="G12" s="119">
        <v>10</v>
      </c>
      <c r="H12" s="119" t="s">
        <v>167</v>
      </c>
      <c r="I12" s="119" t="s">
        <v>167</v>
      </c>
      <c r="J12" s="119" t="s">
        <v>192</v>
      </c>
      <c r="K12" s="119" t="s">
        <v>169</v>
      </c>
      <c r="L12" s="121" t="s">
        <v>193</v>
      </c>
      <c r="M12" s="121" t="s">
        <v>193</v>
      </c>
      <c r="N12" s="122"/>
      <c r="O12" s="118"/>
      <c r="P12" s="118" t="s">
        <v>172</v>
      </c>
      <c r="Q12" s="107" t="s">
        <v>194</v>
      </c>
      <c r="R12" s="108" t="e">
        <f>SUMIF([2]DATA!$B$1:$B$65536,'Appendix N'!$AO12,[2]DATA!O$1:O$65536)</f>
        <v>#VALUE!</v>
      </c>
      <c r="S12" s="108">
        <v>488000</v>
      </c>
      <c r="T12" s="108" t="e">
        <f t="shared" si="1"/>
        <v>#VALUE!</v>
      </c>
      <c r="U12" s="109"/>
      <c r="V12" s="108">
        <v>488000</v>
      </c>
      <c r="W12" s="110">
        <v>0</v>
      </c>
      <c r="X12" s="108">
        <v>0</v>
      </c>
      <c r="Y12" s="108">
        <f t="shared" si="4"/>
        <v>0</v>
      </c>
      <c r="Z12" s="108"/>
      <c r="AA12" s="108">
        <f t="shared" si="5"/>
        <v>488000</v>
      </c>
      <c r="AB12" s="111" t="e">
        <f t="shared" si="2"/>
        <v>#VALUE!</v>
      </c>
      <c r="AC12" s="111" t="e">
        <f t="shared" si="3"/>
        <v>#VALUE!</v>
      </c>
      <c r="AD12" s="112">
        <f t="shared" si="6"/>
        <v>0</v>
      </c>
      <c r="AE12" s="100"/>
      <c r="AF12" s="113"/>
      <c r="AG12" s="114"/>
      <c r="AH12" s="115"/>
      <c r="AL12" s="115"/>
      <c r="AM12" s="116"/>
      <c r="AN12" s="107" t="s">
        <v>195</v>
      </c>
      <c r="AO12" s="117" t="str">
        <f t="shared" si="0"/>
        <v>120/005/6/83/1100</v>
      </c>
    </row>
    <row r="13" spans="1:66" ht="30" customHeight="1">
      <c r="A13" s="107" t="s">
        <v>196</v>
      </c>
      <c r="B13" s="118">
        <v>120005</v>
      </c>
      <c r="C13" s="118">
        <v>6</v>
      </c>
      <c r="D13" s="118">
        <v>83</v>
      </c>
      <c r="E13" s="118">
        <v>1101</v>
      </c>
      <c r="F13" s="119" t="s">
        <v>168</v>
      </c>
      <c r="G13" s="119">
        <v>10</v>
      </c>
      <c r="H13" s="119" t="s">
        <v>167</v>
      </c>
      <c r="I13" s="119" t="s">
        <v>167</v>
      </c>
      <c r="J13" s="119">
        <v>100</v>
      </c>
      <c r="K13" s="119" t="s">
        <v>169</v>
      </c>
      <c r="L13" s="121" t="s">
        <v>87</v>
      </c>
      <c r="M13" s="128" t="s">
        <v>197</v>
      </c>
      <c r="N13" s="122"/>
      <c r="O13" s="118"/>
      <c r="P13" s="118" t="s">
        <v>172</v>
      </c>
      <c r="Q13" s="107" t="s">
        <v>194</v>
      </c>
      <c r="R13" s="108" t="e">
        <f>SUMIF([2]DATA!$B$1:$B$65536,'Appendix N'!$AO13,[2]DATA!O$1:O$65536)</f>
        <v>#VALUE!</v>
      </c>
      <c r="S13" s="108">
        <v>974718</v>
      </c>
      <c r="T13" s="108" t="e">
        <f t="shared" si="1"/>
        <v>#VALUE!</v>
      </c>
      <c r="U13" s="109"/>
      <c r="V13" s="108">
        <v>974718</v>
      </c>
      <c r="W13" s="110">
        <v>0</v>
      </c>
      <c r="X13" s="108">
        <v>0</v>
      </c>
      <c r="Y13" s="108">
        <f t="shared" si="4"/>
        <v>0</v>
      </c>
      <c r="Z13" s="108"/>
      <c r="AA13" s="108">
        <f t="shared" si="5"/>
        <v>974718</v>
      </c>
      <c r="AB13" s="111" t="e">
        <f t="shared" si="2"/>
        <v>#VALUE!</v>
      </c>
      <c r="AC13" s="111" t="e">
        <f t="shared" si="3"/>
        <v>#VALUE!</v>
      </c>
      <c r="AD13" s="112">
        <f t="shared" si="6"/>
        <v>0</v>
      </c>
      <c r="AE13" s="100"/>
      <c r="AF13" s="113"/>
      <c r="AG13" s="114"/>
      <c r="AH13" s="115"/>
      <c r="AL13" s="115"/>
      <c r="AM13" s="116"/>
      <c r="AN13" s="107" t="s">
        <v>198</v>
      </c>
      <c r="AO13" s="117" t="str">
        <f t="shared" si="0"/>
        <v>120/005/6/83/1101</v>
      </c>
    </row>
    <row r="14" spans="1:66" ht="30" customHeight="1">
      <c r="A14" s="107" t="s">
        <v>199</v>
      </c>
      <c r="B14" s="118">
        <v>120005</v>
      </c>
      <c r="C14" s="118">
        <v>6</v>
      </c>
      <c r="D14" s="118">
        <v>83</v>
      </c>
      <c r="E14" s="118">
        <v>1102</v>
      </c>
      <c r="F14" s="119" t="s">
        <v>168</v>
      </c>
      <c r="G14" s="119">
        <v>10</v>
      </c>
      <c r="H14" s="119" t="s">
        <v>167</v>
      </c>
      <c r="I14" s="119" t="s">
        <v>167</v>
      </c>
      <c r="J14" s="119" t="s">
        <v>192</v>
      </c>
      <c r="K14" s="119" t="s">
        <v>169</v>
      </c>
      <c r="L14" s="120" t="s">
        <v>170</v>
      </c>
      <c r="M14" s="128" t="s">
        <v>200</v>
      </c>
      <c r="N14" s="122"/>
      <c r="O14" s="118"/>
      <c r="P14" s="118" t="s">
        <v>172</v>
      </c>
      <c r="Q14" s="107" t="s">
        <v>194</v>
      </c>
      <c r="R14" s="108" t="e">
        <f>SUMIF([2]DATA!$B$1:$B$65536,'Appendix N'!$AO14,[2]DATA!O$1:O$65536)</f>
        <v>#VALUE!</v>
      </c>
      <c r="S14" s="108">
        <v>746897</v>
      </c>
      <c r="T14" s="108" t="e">
        <f>SUM(R14:S14)</f>
        <v>#VALUE!</v>
      </c>
      <c r="U14" s="109"/>
      <c r="V14" s="108">
        <v>746897</v>
      </c>
      <c r="W14" s="110">
        <v>628798.84</v>
      </c>
      <c r="X14" s="108">
        <v>101306.23</v>
      </c>
      <c r="Y14" s="108">
        <f t="shared" si="4"/>
        <v>730105.07</v>
      </c>
      <c r="Z14" s="108"/>
      <c r="AA14" s="108">
        <f t="shared" si="5"/>
        <v>16791.930000000051</v>
      </c>
      <c r="AB14" s="111" t="e">
        <f t="shared" si="2"/>
        <v>#VALUE!</v>
      </c>
      <c r="AC14" s="111" t="e">
        <f t="shared" si="3"/>
        <v>#VALUE!</v>
      </c>
      <c r="AD14" s="112">
        <f t="shared" si="6"/>
        <v>0.97751774341040321</v>
      </c>
      <c r="AE14" s="100"/>
      <c r="AF14" s="113"/>
      <c r="AG14" s="114"/>
      <c r="AH14" s="115"/>
      <c r="AL14" s="115"/>
      <c r="AM14" s="116"/>
      <c r="AN14" s="107" t="s">
        <v>201</v>
      </c>
      <c r="AO14" s="117" t="str">
        <f t="shared" si="0"/>
        <v>120/005/6/83/1102</v>
      </c>
    </row>
    <row r="15" spans="1:66" ht="30" customHeight="1">
      <c r="A15" s="107" t="s">
        <v>202</v>
      </c>
      <c r="B15" s="118">
        <v>120005</v>
      </c>
      <c r="C15" s="118">
        <v>6</v>
      </c>
      <c r="D15" s="118">
        <v>83</v>
      </c>
      <c r="E15" s="118">
        <v>1103</v>
      </c>
      <c r="F15" s="119" t="s">
        <v>168</v>
      </c>
      <c r="G15" s="119">
        <v>10</v>
      </c>
      <c r="H15" s="119" t="s">
        <v>167</v>
      </c>
      <c r="I15" s="119" t="s">
        <v>167</v>
      </c>
      <c r="J15" s="119">
        <v>100</v>
      </c>
      <c r="K15" s="119" t="s">
        <v>169</v>
      </c>
      <c r="L15" s="121" t="s">
        <v>87</v>
      </c>
      <c r="M15" s="128" t="s">
        <v>197</v>
      </c>
      <c r="N15" s="122"/>
      <c r="O15" s="118"/>
      <c r="P15" s="118" t="s">
        <v>172</v>
      </c>
      <c r="Q15" s="107" t="s">
        <v>194</v>
      </c>
      <c r="R15" s="108" t="e">
        <f>SUMIF([2]DATA!$B$1:$B$65536,'Appendix N'!$AO15,[2]DATA!O$1:O$65536)</f>
        <v>#VALUE!</v>
      </c>
      <c r="S15" s="108">
        <v>512606</v>
      </c>
      <c r="T15" s="108" t="e">
        <f t="shared" si="1"/>
        <v>#VALUE!</v>
      </c>
      <c r="U15" s="109"/>
      <c r="V15" s="108">
        <v>512606</v>
      </c>
      <c r="W15" s="110">
        <v>0</v>
      </c>
      <c r="X15" s="108">
        <v>0</v>
      </c>
      <c r="Y15" s="108">
        <f t="shared" si="4"/>
        <v>0</v>
      </c>
      <c r="Z15" s="108"/>
      <c r="AA15" s="108">
        <f t="shared" si="5"/>
        <v>512606</v>
      </c>
      <c r="AB15" s="111" t="e">
        <f t="shared" si="2"/>
        <v>#VALUE!</v>
      </c>
      <c r="AC15" s="111" t="e">
        <f t="shared" si="3"/>
        <v>#VALUE!</v>
      </c>
      <c r="AD15" s="112">
        <f t="shared" si="6"/>
        <v>0</v>
      </c>
      <c r="AE15" s="100"/>
      <c r="AF15" s="113"/>
      <c r="AG15" s="114"/>
      <c r="AH15" s="115"/>
      <c r="AL15" s="115"/>
      <c r="AM15" s="116"/>
      <c r="AN15" s="107" t="s">
        <v>203</v>
      </c>
      <c r="AO15" s="117" t="str">
        <f t="shared" si="0"/>
        <v>120/005/6/83/1103</v>
      </c>
    </row>
    <row r="16" spans="1:66" ht="30" customHeight="1">
      <c r="A16" s="107" t="s">
        <v>204</v>
      </c>
      <c r="B16" s="118">
        <v>120010</v>
      </c>
      <c r="C16" s="118">
        <v>5</v>
      </c>
      <c r="D16" s="119" t="s">
        <v>168</v>
      </c>
      <c r="E16" s="118">
        <v>1224</v>
      </c>
      <c r="F16" s="119" t="s">
        <v>168</v>
      </c>
      <c r="G16" s="119" t="s">
        <v>187</v>
      </c>
      <c r="H16" s="119" t="s">
        <v>167</v>
      </c>
      <c r="I16" s="119" t="s">
        <v>167</v>
      </c>
      <c r="J16" s="118">
        <v>270</v>
      </c>
      <c r="K16" s="119" t="s">
        <v>188</v>
      </c>
      <c r="L16" s="121" t="s">
        <v>189</v>
      </c>
      <c r="M16" s="121" t="s">
        <v>171</v>
      </c>
      <c r="N16" s="129" t="s">
        <v>205</v>
      </c>
      <c r="O16" s="118" t="s">
        <v>172</v>
      </c>
      <c r="P16" s="118"/>
      <c r="Q16" s="123" t="s">
        <v>190</v>
      </c>
      <c r="R16" s="108" t="e">
        <f>SUMIF([2]DATA!$B$1:$B$65536,'Appendix N'!$AO16,[2]DATA!O$1:O$65536)</f>
        <v>#VALUE!</v>
      </c>
      <c r="S16" s="108">
        <v>25000</v>
      </c>
      <c r="T16" s="108" t="e">
        <f t="shared" si="1"/>
        <v>#VALUE!</v>
      </c>
      <c r="U16" s="109"/>
      <c r="V16" s="108">
        <v>22146</v>
      </c>
      <c r="W16" s="110">
        <v>22145.66</v>
      </c>
      <c r="X16" s="108">
        <v>0</v>
      </c>
      <c r="Y16" s="108">
        <f t="shared" si="4"/>
        <v>22145.66</v>
      </c>
      <c r="Z16" s="108"/>
      <c r="AA16" s="108">
        <f t="shared" si="5"/>
        <v>0.34000000000014552</v>
      </c>
      <c r="AB16" s="111" t="e">
        <f t="shared" si="2"/>
        <v>#VALUE!</v>
      </c>
      <c r="AC16" s="111" t="e">
        <f t="shared" si="3"/>
        <v>#VALUE!</v>
      </c>
      <c r="AD16" s="112">
        <f t="shared" si="6"/>
        <v>0.99998464734037751</v>
      </c>
      <c r="AE16" s="100"/>
      <c r="AF16" s="113"/>
      <c r="AG16" s="114"/>
      <c r="AH16" s="115"/>
      <c r="AL16" s="115"/>
      <c r="AM16" s="116"/>
      <c r="AN16" s="107" t="s">
        <v>206</v>
      </c>
      <c r="AO16" s="117" t="str">
        <f t="shared" si="0"/>
        <v>120/010/5/05/1224</v>
      </c>
    </row>
    <row r="17" spans="1:42" ht="30" customHeight="1">
      <c r="A17" s="107" t="s">
        <v>207</v>
      </c>
      <c r="B17" s="118">
        <v>120010</v>
      </c>
      <c r="C17" s="118">
        <v>5</v>
      </c>
      <c r="D17" s="119" t="s">
        <v>168</v>
      </c>
      <c r="E17" s="118">
        <v>1223</v>
      </c>
      <c r="F17" s="119" t="s">
        <v>168</v>
      </c>
      <c r="G17" s="119" t="s">
        <v>187</v>
      </c>
      <c r="H17" s="119" t="s">
        <v>167</v>
      </c>
      <c r="I17" s="119" t="s">
        <v>167</v>
      </c>
      <c r="J17" s="118">
        <v>270</v>
      </c>
      <c r="K17" s="119" t="s">
        <v>188</v>
      </c>
      <c r="L17" s="124" t="s">
        <v>170</v>
      </c>
      <c r="M17" s="121" t="s">
        <v>171</v>
      </c>
      <c r="N17" s="129" t="s">
        <v>205</v>
      </c>
      <c r="O17" s="118" t="s">
        <v>172</v>
      </c>
      <c r="P17" s="118"/>
      <c r="Q17" s="130" t="s">
        <v>190</v>
      </c>
      <c r="R17" s="108" t="e">
        <f>SUMIF([2]DATA!$B$1:$B$65536,'Appendix N'!$AO17,[2]DATA!O$1:O$65536)</f>
        <v>#VALUE!</v>
      </c>
      <c r="S17" s="108">
        <v>32000</v>
      </c>
      <c r="T17" s="108" t="e">
        <f t="shared" si="1"/>
        <v>#VALUE!</v>
      </c>
      <c r="U17" s="109"/>
      <c r="V17" s="108">
        <v>32000</v>
      </c>
      <c r="W17" s="110">
        <v>0</v>
      </c>
      <c r="X17" s="108">
        <v>26044.04</v>
      </c>
      <c r="Y17" s="108">
        <f t="shared" si="4"/>
        <v>26044.04</v>
      </c>
      <c r="Z17" s="108"/>
      <c r="AA17" s="108">
        <f t="shared" si="5"/>
        <v>5955.9599999999991</v>
      </c>
      <c r="AB17" s="111" t="e">
        <f t="shared" si="2"/>
        <v>#VALUE!</v>
      </c>
      <c r="AC17" s="111" t="e">
        <f t="shared" si="3"/>
        <v>#VALUE!</v>
      </c>
      <c r="AD17" s="112">
        <f t="shared" si="6"/>
        <v>0.81387625000000008</v>
      </c>
      <c r="AE17" s="100"/>
      <c r="AF17" s="113"/>
      <c r="AG17" s="114"/>
      <c r="AH17" s="115"/>
      <c r="AL17" s="115"/>
      <c r="AM17" s="116"/>
      <c r="AN17" s="107" t="s">
        <v>208</v>
      </c>
      <c r="AO17" s="117" t="str">
        <f t="shared" si="0"/>
        <v>120/010/5/05/1223</v>
      </c>
    </row>
    <row r="18" spans="1:42" ht="30" customHeight="1" thickBot="1">
      <c r="A18" s="131" t="s">
        <v>209</v>
      </c>
      <c r="B18" s="132"/>
      <c r="C18" s="132"/>
      <c r="D18" s="132"/>
      <c r="E18" s="132"/>
      <c r="F18" s="132"/>
      <c r="G18" s="132"/>
      <c r="H18" s="132"/>
      <c r="I18" s="132"/>
      <c r="J18" s="132"/>
      <c r="K18" s="132"/>
      <c r="L18" s="133">
        <v>1</v>
      </c>
      <c r="M18" s="133"/>
      <c r="N18" s="134"/>
      <c r="O18" s="132"/>
      <c r="P18" s="132"/>
      <c r="Q18" s="135"/>
      <c r="R18" s="136" t="e">
        <f>SUM(R7:R17)</f>
        <v>#VALUE!</v>
      </c>
      <c r="S18" s="136">
        <f>SUM(S7:S17)</f>
        <v>15919773</v>
      </c>
      <c r="T18" s="136" t="e">
        <f>SUM(T7:T17)</f>
        <v>#VALUE!</v>
      </c>
      <c r="U18" s="137">
        <f t="shared" ref="U18:AA18" si="7">SUM(U7:U17)</f>
        <v>0</v>
      </c>
      <c r="V18" s="136">
        <v>15925919</v>
      </c>
      <c r="W18" s="138">
        <v>1905331.8799999997</v>
      </c>
      <c r="X18" s="136">
        <f t="shared" si="7"/>
        <v>361496.38999999996</v>
      </c>
      <c r="Y18" s="136">
        <f t="shared" si="7"/>
        <v>2266828.27</v>
      </c>
      <c r="Z18" s="136">
        <f t="shared" si="7"/>
        <v>0</v>
      </c>
      <c r="AA18" s="136">
        <f t="shared" si="7"/>
        <v>13659090.729999999</v>
      </c>
      <c r="AB18" s="139" t="e">
        <f>Y18/T18</f>
        <v>#VALUE!</v>
      </c>
      <c r="AC18" s="139" t="e">
        <f t="shared" si="3"/>
        <v>#VALUE!</v>
      </c>
      <c r="AD18" s="140">
        <f t="shared" si="6"/>
        <v>0.14233579048091355</v>
      </c>
      <c r="AE18" s="141"/>
      <c r="AF18" s="142"/>
      <c r="AG18" s="141"/>
      <c r="AH18" s="143"/>
      <c r="AI18" s="135"/>
      <c r="AJ18" s="135"/>
      <c r="AK18" s="135"/>
      <c r="AL18" s="143"/>
      <c r="AM18" s="144"/>
      <c r="AN18" s="135"/>
      <c r="AO18" s="145" t="str">
        <f t="shared" si="0"/>
        <v/>
      </c>
    </row>
    <row r="19" spans="1:42" ht="30" customHeight="1" thickTop="1">
      <c r="A19" s="107"/>
      <c r="B19" s="118"/>
      <c r="C19" s="118"/>
      <c r="D19" s="118"/>
      <c r="E19" s="118"/>
      <c r="F19" s="118"/>
      <c r="G19" s="118"/>
      <c r="H19" s="118"/>
      <c r="I19" s="118"/>
      <c r="J19" s="118"/>
      <c r="K19" s="118"/>
      <c r="L19" s="121"/>
      <c r="M19" s="121"/>
      <c r="N19" s="129"/>
      <c r="O19" s="118"/>
      <c r="P19" s="118"/>
      <c r="Q19" s="107"/>
      <c r="R19" s="108"/>
      <c r="S19" s="108"/>
      <c r="T19" s="108"/>
      <c r="U19" s="109"/>
      <c r="V19" s="108"/>
      <c r="W19" s="110"/>
      <c r="X19" s="108"/>
      <c r="Y19" s="108"/>
      <c r="Z19" s="108"/>
      <c r="AA19" s="108"/>
      <c r="AB19" s="111"/>
      <c r="AC19" s="111"/>
      <c r="AD19" s="112"/>
      <c r="AE19" s="100"/>
      <c r="AF19" s="113"/>
      <c r="AG19" s="114"/>
      <c r="AH19" s="115"/>
      <c r="AL19" s="115"/>
      <c r="AM19" s="116"/>
      <c r="AN19" s="107"/>
      <c r="AO19" s="117" t="str">
        <f t="shared" si="0"/>
        <v/>
      </c>
    </row>
    <row r="20" spans="1:42" ht="30" customHeight="1">
      <c r="A20" s="107"/>
      <c r="B20" s="118"/>
      <c r="C20" s="118"/>
      <c r="D20" s="118"/>
      <c r="E20" s="118"/>
      <c r="F20" s="118"/>
      <c r="G20" s="118"/>
      <c r="H20" s="118"/>
      <c r="I20" s="118"/>
      <c r="J20" s="118"/>
      <c r="K20" s="118"/>
      <c r="L20" s="121"/>
      <c r="M20" s="121"/>
      <c r="N20" s="129"/>
      <c r="O20" s="118"/>
      <c r="P20" s="118"/>
      <c r="Q20" s="107"/>
      <c r="R20" s="108"/>
      <c r="S20" s="108"/>
      <c r="T20" s="108"/>
      <c r="U20" s="109"/>
      <c r="V20" s="108"/>
      <c r="W20" s="110"/>
      <c r="X20" s="108"/>
      <c r="Y20" s="108"/>
      <c r="Z20" s="108"/>
      <c r="AA20" s="108"/>
      <c r="AB20" s="111"/>
      <c r="AC20" s="111"/>
      <c r="AD20" s="112"/>
      <c r="AE20" s="100"/>
      <c r="AF20" s="113"/>
      <c r="AG20" s="114"/>
      <c r="AH20" s="115"/>
      <c r="AL20" s="115"/>
      <c r="AM20" s="116"/>
      <c r="AN20" s="107"/>
      <c r="AO20" s="117"/>
    </row>
    <row r="21" spans="1:42" ht="30" customHeight="1">
      <c r="A21" s="104" t="s">
        <v>210</v>
      </c>
      <c r="B21" s="105"/>
      <c r="C21" s="105"/>
      <c r="D21" s="105"/>
      <c r="E21" s="105"/>
      <c r="F21" s="105"/>
      <c r="G21" s="105"/>
      <c r="H21" s="105"/>
      <c r="I21" s="105"/>
      <c r="J21" s="105"/>
      <c r="K21" s="105"/>
      <c r="L21" s="106"/>
      <c r="M21" s="106"/>
      <c r="N21" s="122"/>
      <c r="O21" s="105"/>
      <c r="P21" s="105"/>
      <c r="Q21" s="107"/>
      <c r="R21" s="108"/>
      <c r="S21" s="108"/>
      <c r="T21" s="108"/>
      <c r="U21" s="109"/>
      <c r="V21" s="108"/>
      <c r="W21" s="110"/>
      <c r="X21" s="108"/>
      <c r="Y21" s="108"/>
      <c r="Z21" s="108"/>
      <c r="AA21" s="108"/>
      <c r="AB21" s="111"/>
      <c r="AC21" s="111"/>
      <c r="AD21" s="112"/>
      <c r="AE21" s="100"/>
      <c r="AF21" s="113"/>
      <c r="AG21" s="114"/>
      <c r="AH21" s="115"/>
      <c r="AL21" s="115"/>
      <c r="AM21" s="116"/>
      <c r="AN21" s="107"/>
      <c r="AO21" s="117" t="str">
        <f t="shared" si="0"/>
        <v/>
      </c>
    </row>
    <row r="22" spans="1:42" ht="30" customHeight="1">
      <c r="A22" s="107" t="s">
        <v>211</v>
      </c>
      <c r="B22" s="118">
        <v>205005</v>
      </c>
      <c r="C22" s="118">
        <v>4</v>
      </c>
      <c r="D22" s="119" t="s">
        <v>167</v>
      </c>
      <c r="E22" s="118">
        <v>1154</v>
      </c>
      <c r="F22" s="119" t="s">
        <v>168</v>
      </c>
      <c r="G22" s="119" t="s">
        <v>167</v>
      </c>
      <c r="H22" s="119" t="s">
        <v>167</v>
      </c>
      <c r="I22" s="119" t="s">
        <v>167</v>
      </c>
      <c r="J22" s="118">
        <v>270</v>
      </c>
      <c r="K22" s="119" t="s">
        <v>188</v>
      </c>
      <c r="L22" s="128" t="s">
        <v>212</v>
      </c>
      <c r="M22" s="120" t="s">
        <v>213</v>
      </c>
      <c r="N22" s="146" t="s">
        <v>214</v>
      </c>
      <c r="O22" s="146" t="s">
        <v>172</v>
      </c>
      <c r="P22" s="146"/>
      <c r="Q22" s="123" t="s">
        <v>190</v>
      </c>
      <c r="R22" s="108" t="e">
        <f>SUMIF([2]DATA!$B$1:$B$65536,'Appendix N'!$AO22,[2]DATA!O$1:O$65536)</f>
        <v>#VALUE!</v>
      </c>
      <c r="S22" s="108">
        <v>0</v>
      </c>
      <c r="T22" s="108" t="e">
        <f>SUM(R22:S22)</f>
        <v>#VALUE!</v>
      </c>
      <c r="U22" s="109" t="e">
        <f>SUM(SUMIF([2]DATA!$B$1:$B$65536,'Appendix N'!$AO22,[2]DATA!P$1:P$65536),SUMIF([2]DATA!$B$1:$B$65536,'Appendix N'!$AO22,[2]DATA!Q$1:Q$65536))</f>
        <v>#VALUE!</v>
      </c>
      <c r="V22" s="108">
        <v>50000</v>
      </c>
      <c r="W22" s="110">
        <v>0</v>
      </c>
      <c r="X22" s="108">
        <v>0</v>
      </c>
      <c r="Y22" s="108">
        <f t="shared" si="4"/>
        <v>0</v>
      </c>
      <c r="Z22" s="108"/>
      <c r="AA22" s="108">
        <f t="shared" si="5"/>
        <v>50000</v>
      </c>
      <c r="AB22" s="111" t="e">
        <f>IF(T22&lt;&gt;0,Y22/T22,0)</f>
        <v>#VALUE!</v>
      </c>
      <c r="AC22" s="111" t="e">
        <f>Y22/R22</f>
        <v>#VALUE!</v>
      </c>
      <c r="AD22" s="112">
        <f t="shared" si="6"/>
        <v>0</v>
      </c>
      <c r="AE22" s="114"/>
      <c r="AF22" s="113"/>
      <c r="AG22" s="114"/>
      <c r="AH22" s="115"/>
      <c r="AL22" s="115" t="s">
        <v>215</v>
      </c>
      <c r="AM22" s="116">
        <v>41061</v>
      </c>
      <c r="AN22" s="107" t="s">
        <v>216</v>
      </c>
      <c r="AO22" s="114" t="str">
        <f>IF(B22 &gt; 0,(CONCATENATE(MID(B22,1,3),"/",MID(B22,4,3),"/",C22,"/",D22,"/",E22)),"")</f>
        <v>205/005/4/01/1154</v>
      </c>
    </row>
    <row r="23" spans="1:42" ht="30" customHeight="1">
      <c r="A23" s="107" t="s">
        <v>217</v>
      </c>
      <c r="B23" s="118">
        <v>205005</v>
      </c>
      <c r="C23" s="118">
        <v>4</v>
      </c>
      <c r="D23" s="119" t="s">
        <v>167</v>
      </c>
      <c r="E23" s="118">
        <v>1001</v>
      </c>
      <c r="F23" s="119" t="s">
        <v>168</v>
      </c>
      <c r="G23" s="119" t="s">
        <v>167</v>
      </c>
      <c r="H23" s="119" t="s">
        <v>167</v>
      </c>
      <c r="I23" s="119" t="s">
        <v>167</v>
      </c>
      <c r="J23" s="118">
        <v>270</v>
      </c>
      <c r="K23" s="119" t="s">
        <v>188</v>
      </c>
      <c r="L23" s="147" t="s">
        <v>170</v>
      </c>
      <c r="M23" s="148" t="s">
        <v>171</v>
      </c>
      <c r="N23" s="146" t="s">
        <v>214</v>
      </c>
      <c r="O23" s="146" t="s">
        <v>172</v>
      </c>
      <c r="P23" s="146"/>
      <c r="Q23" s="130" t="s">
        <v>190</v>
      </c>
      <c r="R23" s="108" t="e">
        <f>SUMIF([2]DATA!$B$1:$B$65536,'Appendix N'!$AO23,[2]DATA!O$1:O$65536)</f>
        <v>#VALUE!</v>
      </c>
      <c r="S23" s="108">
        <v>0</v>
      </c>
      <c r="T23" s="108" t="e">
        <f>SUM(R23:S23)</f>
        <v>#VALUE!</v>
      </c>
      <c r="U23" s="109" t="e">
        <f>SUM(SUMIF([2]DATA!$B$1:$B$65536,'Appendix N'!$AO23,[2]DATA!P$1:P$65536),SUMIF([2]DATA!$B$1:$B$65536,'Appendix N'!$AO23,[2]DATA!Q$1:Q$65536))</f>
        <v>#VALUE!</v>
      </c>
      <c r="V23" s="108">
        <v>1000000</v>
      </c>
      <c r="W23" s="110">
        <v>865125.09</v>
      </c>
      <c r="X23" s="108">
        <v>26271.93</v>
      </c>
      <c r="Y23" s="108">
        <f t="shared" si="4"/>
        <v>891397.02</v>
      </c>
      <c r="Z23" s="108"/>
      <c r="AA23" s="108">
        <f t="shared" si="5"/>
        <v>108602.97999999998</v>
      </c>
      <c r="AB23" s="111" t="e">
        <f>IF(T23&lt;&gt;0,Y23/T23,0)</f>
        <v>#VALUE!</v>
      </c>
      <c r="AC23" s="111" t="e">
        <f t="shared" si="3"/>
        <v>#VALUE!</v>
      </c>
      <c r="AD23" s="112">
        <f t="shared" si="6"/>
        <v>0.89139701999999998</v>
      </c>
      <c r="AE23" s="114"/>
      <c r="AF23" s="113"/>
      <c r="AG23" s="114"/>
      <c r="AH23" s="115"/>
      <c r="AL23" s="115" t="s">
        <v>215</v>
      </c>
      <c r="AM23" s="116">
        <v>41061</v>
      </c>
      <c r="AN23" s="107" t="s">
        <v>218</v>
      </c>
      <c r="AO23" s="114" t="str">
        <f t="shared" si="0"/>
        <v>205/005/4/01/1001</v>
      </c>
    </row>
    <row r="24" spans="1:42" s="150" customFormat="1" ht="30" customHeight="1" thickBot="1">
      <c r="A24" s="131" t="s">
        <v>219</v>
      </c>
      <c r="B24" s="132"/>
      <c r="C24" s="132"/>
      <c r="D24" s="132"/>
      <c r="E24" s="132"/>
      <c r="F24" s="132"/>
      <c r="G24" s="132"/>
      <c r="H24" s="132"/>
      <c r="I24" s="132"/>
      <c r="J24" s="132"/>
      <c r="K24" s="132"/>
      <c r="L24" s="149">
        <v>2</v>
      </c>
      <c r="M24" s="149"/>
      <c r="N24" s="134"/>
      <c r="O24" s="132"/>
      <c r="P24" s="132"/>
      <c r="Q24" s="135"/>
      <c r="R24" s="136" t="e">
        <f>SUM(R23)</f>
        <v>#VALUE!</v>
      </c>
      <c r="S24" s="136">
        <f>SUM(S23)</f>
        <v>0</v>
      </c>
      <c r="T24" s="136" t="e">
        <f>SUM(T23)</f>
        <v>#VALUE!</v>
      </c>
      <c r="U24" s="137" t="e">
        <f t="shared" ref="U24:Z24" si="8">SUM(U22:U23)</f>
        <v>#VALUE!</v>
      </c>
      <c r="V24" s="136">
        <v>1050000</v>
      </c>
      <c r="W24" s="138">
        <v>865125.09</v>
      </c>
      <c r="X24" s="136">
        <f t="shared" si="8"/>
        <v>26271.93</v>
      </c>
      <c r="Y24" s="136">
        <f t="shared" si="4"/>
        <v>891397.02</v>
      </c>
      <c r="Z24" s="136">
        <f t="shared" si="8"/>
        <v>0</v>
      </c>
      <c r="AA24" s="136">
        <f t="shared" si="5"/>
        <v>158602.97999999998</v>
      </c>
      <c r="AB24" s="139" t="e">
        <f>Y24/T24</f>
        <v>#VALUE!</v>
      </c>
      <c r="AC24" s="139" t="e">
        <f t="shared" si="3"/>
        <v>#VALUE!</v>
      </c>
      <c r="AD24" s="140">
        <f t="shared" si="6"/>
        <v>0.84894954285714286</v>
      </c>
      <c r="AE24" s="141"/>
      <c r="AF24" s="142"/>
      <c r="AG24" s="141"/>
      <c r="AH24" s="143"/>
      <c r="AI24" s="135"/>
      <c r="AJ24" s="135"/>
      <c r="AK24" s="135"/>
      <c r="AL24" s="143"/>
      <c r="AM24" s="144"/>
      <c r="AN24" s="135"/>
      <c r="AO24" s="145" t="str">
        <f t="shared" si="0"/>
        <v/>
      </c>
      <c r="AP24" s="74"/>
    </row>
    <row r="25" spans="1:42" ht="30" customHeight="1" thickTop="1">
      <c r="A25" s="94"/>
      <c r="B25" s="92"/>
      <c r="C25" s="92"/>
      <c r="D25" s="92"/>
      <c r="E25" s="92"/>
      <c r="F25" s="92"/>
      <c r="G25" s="92"/>
      <c r="H25" s="92"/>
      <c r="I25" s="92"/>
      <c r="J25" s="92"/>
      <c r="K25" s="92"/>
      <c r="L25" s="93"/>
      <c r="M25" s="93"/>
      <c r="N25" s="151"/>
      <c r="O25" s="92"/>
      <c r="P25" s="92"/>
      <c r="Q25" s="107"/>
      <c r="R25" s="152"/>
      <c r="S25" s="152"/>
      <c r="T25" s="108"/>
      <c r="U25" s="109"/>
      <c r="V25" s="108"/>
      <c r="W25" s="110"/>
      <c r="X25" s="152"/>
      <c r="Y25" s="108"/>
      <c r="Z25" s="153"/>
      <c r="AA25" s="108">
        <f t="shared" si="5"/>
        <v>0</v>
      </c>
      <c r="AB25" s="111"/>
      <c r="AC25" s="111"/>
      <c r="AD25" s="112"/>
      <c r="AE25" s="114"/>
      <c r="AF25" s="154"/>
      <c r="AG25" s="114"/>
      <c r="AH25" s="115"/>
      <c r="AL25" s="115"/>
      <c r="AM25" s="116"/>
      <c r="AN25" s="107"/>
      <c r="AO25" s="117" t="str">
        <f t="shared" si="0"/>
        <v/>
      </c>
    </row>
    <row r="26" spans="1:42" ht="30" customHeight="1">
      <c r="A26" s="90"/>
      <c r="B26" s="91"/>
      <c r="C26" s="91"/>
      <c r="D26" s="91"/>
      <c r="E26" s="91"/>
      <c r="F26" s="91"/>
      <c r="G26" s="91"/>
      <c r="H26" s="91"/>
      <c r="I26" s="91"/>
      <c r="J26" s="91"/>
      <c r="K26" s="91"/>
      <c r="L26" s="155"/>
      <c r="M26" s="155"/>
      <c r="N26" s="156"/>
      <c r="O26" s="156"/>
      <c r="P26" s="156"/>
      <c r="Q26" s="107"/>
      <c r="R26" s="152"/>
      <c r="S26" s="152"/>
      <c r="T26" s="152"/>
      <c r="U26" s="157"/>
      <c r="V26" s="152"/>
      <c r="W26" s="158"/>
      <c r="X26" s="152"/>
      <c r="Y26" s="152"/>
      <c r="Z26" s="152"/>
      <c r="AA26" s="152"/>
      <c r="AB26" s="159"/>
      <c r="AC26" s="159"/>
      <c r="AD26" s="160"/>
      <c r="AE26" s="114"/>
      <c r="AF26" s="154"/>
      <c r="AG26" s="114"/>
      <c r="AH26" s="115"/>
      <c r="AL26" s="115"/>
      <c r="AM26" s="116"/>
      <c r="AN26" s="107"/>
      <c r="AO26" s="117"/>
    </row>
    <row r="27" spans="1:42" ht="30" customHeight="1">
      <c r="A27" s="104" t="s">
        <v>220</v>
      </c>
      <c r="B27" s="105"/>
      <c r="C27" s="105"/>
      <c r="D27" s="105"/>
      <c r="E27" s="105"/>
      <c r="F27" s="105"/>
      <c r="G27" s="105"/>
      <c r="H27" s="105"/>
      <c r="I27" s="105"/>
      <c r="J27" s="105"/>
      <c r="K27" s="105"/>
      <c r="L27" s="106"/>
      <c r="M27" s="106"/>
      <c r="N27" s="146"/>
      <c r="O27" s="146"/>
      <c r="P27" s="146"/>
      <c r="Q27" s="107"/>
      <c r="R27" s="108"/>
      <c r="S27" s="108"/>
      <c r="T27" s="108"/>
      <c r="U27" s="109"/>
      <c r="V27" s="108"/>
      <c r="W27" s="110"/>
      <c r="X27" s="108"/>
      <c r="Y27" s="108"/>
      <c r="Z27" s="108"/>
      <c r="AA27" s="108"/>
      <c r="AB27" s="111"/>
      <c r="AC27" s="111"/>
      <c r="AD27" s="112"/>
      <c r="AE27" s="114"/>
      <c r="AF27" s="113"/>
      <c r="AG27" s="114"/>
      <c r="AH27" s="115"/>
      <c r="AL27" s="115"/>
      <c r="AM27" s="116"/>
      <c r="AN27" s="107"/>
      <c r="AO27" s="117" t="str">
        <f t="shared" ref="AO27:AO60" si="9">IF(B27 &gt; 0,(CONCATENATE(MID(B27,1,3),"/",MID(B27,4,3),"/",C27,"/",D27,"/",E27)),"")</f>
        <v/>
      </c>
    </row>
    <row r="28" spans="1:42" ht="36" hidden="1" customHeight="1">
      <c r="A28" s="107" t="s">
        <v>221</v>
      </c>
      <c r="B28" s="118">
        <v>255005</v>
      </c>
      <c r="C28" s="118">
        <v>4</v>
      </c>
      <c r="D28" s="118">
        <v>36</v>
      </c>
      <c r="E28" s="118">
        <v>1001</v>
      </c>
      <c r="F28" s="119" t="s">
        <v>168</v>
      </c>
      <c r="G28" s="119" t="s">
        <v>222</v>
      </c>
      <c r="H28" s="119" t="s">
        <v>167</v>
      </c>
      <c r="I28" s="119" t="s">
        <v>167</v>
      </c>
      <c r="J28" s="119" t="s">
        <v>223</v>
      </c>
      <c r="K28" s="119" t="s">
        <v>188</v>
      </c>
      <c r="L28" s="121" t="s">
        <v>224</v>
      </c>
      <c r="M28" s="121" t="s">
        <v>224</v>
      </c>
      <c r="N28" s="146" t="s">
        <v>225</v>
      </c>
      <c r="O28" s="146" t="s">
        <v>172</v>
      </c>
      <c r="P28" s="146"/>
      <c r="Q28" s="107" t="s">
        <v>226</v>
      </c>
      <c r="R28" s="108" t="e">
        <f>SUMIF([2]DATA!$B$1:$B$65536,'Appendix N'!$AO28,[2]DATA!O$1:O$65536)</f>
        <v>#VALUE!</v>
      </c>
      <c r="S28" s="108">
        <v>0</v>
      </c>
      <c r="T28" s="108" t="e">
        <f t="shared" ref="T28:T58" si="10">SUM(R28:S28)</f>
        <v>#VALUE!</v>
      </c>
      <c r="U28" s="109" t="e">
        <f>SUM(SUMIF([2]DATA!$B$1:$B$65536,'Appendix N'!$AO28,[2]DATA!P$1:P$65536),SUMIF([2]DATA!$B$1:$B$65536,'Appendix N'!$AO28,[2]DATA!Q$1:Q$65536))</f>
        <v>#VALUE!</v>
      </c>
      <c r="V28" s="108">
        <v>0</v>
      </c>
      <c r="W28" s="110">
        <v>0</v>
      </c>
      <c r="X28" s="108"/>
      <c r="Y28" s="108">
        <f t="shared" ref="Y28:Y59" si="11">W28+X28</f>
        <v>0</v>
      </c>
      <c r="Z28" s="108"/>
      <c r="AA28" s="108">
        <f t="shared" ref="AA28:AA59" si="12">V28-Y28</f>
        <v>0</v>
      </c>
      <c r="AB28" s="111" t="e">
        <f t="shared" ref="AB28:AB58" si="13">IF(T28&lt;&gt;0,Y28/T28,0)</f>
        <v>#VALUE!</v>
      </c>
      <c r="AC28" s="111" t="e">
        <f t="shared" ref="AC28:AC59" si="14">Y28/R28</f>
        <v>#VALUE!</v>
      </c>
      <c r="AD28" s="112" t="e">
        <f t="shared" ref="AD28:AM59" si="15">Y28/V28</f>
        <v>#DIV/0!</v>
      </c>
      <c r="AE28" s="161">
        <v>40724</v>
      </c>
      <c r="AF28" s="154">
        <v>21</v>
      </c>
      <c r="AG28" s="129" t="s">
        <v>227</v>
      </c>
      <c r="AH28" s="115" t="s">
        <v>228</v>
      </c>
      <c r="AI28" s="107" t="s">
        <v>229</v>
      </c>
      <c r="AJ28" s="107" t="s">
        <v>230</v>
      </c>
      <c r="AL28" s="115" t="s">
        <v>231</v>
      </c>
      <c r="AM28" s="116" t="s">
        <v>232</v>
      </c>
      <c r="AN28" s="162" t="s">
        <v>233</v>
      </c>
      <c r="AO28" s="117" t="str">
        <f t="shared" si="9"/>
        <v>255/005/4/36/1001</v>
      </c>
    </row>
    <row r="29" spans="1:42" ht="35.1" customHeight="1">
      <c r="A29" s="107" t="s">
        <v>234</v>
      </c>
      <c r="B29" s="118">
        <v>255005</v>
      </c>
      <c r="C29" s="118">
        <v>4</v>
      </c>
      <c r="D29" s="118">
        <v>36</v>
      </c>
      <c r="E29" s="118">
        <v>1002</v>
      </c>
      <c r="F29" s="119" t="s">
        <v>168</v>
      </c>
      <c r="G29" s="119" t="s">
        <v>222</v>
      </c>
      <c r="H29" s="119" t="s">
        <v>167</v>
      </c>
      <c r="I29" s="119" t="s">
        <v>167</v>
      </c>
      <c r="J29" s="119" t="s">
        <v>223</v>
      </c>
      <c r="K29" s="119" t="s">
        <v>188</v>
      </c>
      <c r="L29" s="121" t="s">
        <v>224</v>
      </c>
      <c r="M29" s="121" t="s">
        <v>224</v>
      </c>
      <c r="N29" s="146" t="s">
        <v>225</v>
      </c>
      <c r="O29" s="146" t="s">
        <v>172</v>
      </c>
      <c r="P29" s="146"/>
      <c r="Q29" s="107" t="s">
        <v>226</v>
      </c>
      <c r="R29" s="108" t="e">
        <f>SUMIF([2]DATA!$B$1:$B$65536,'Appendix N'!$AO29,[2]DATA!O$1:O$65536)</f>
        <v>#VALUE!</v>
      </c>
      <c r="S29" s="108">
        <v>0</v>
      </c>
      <c r="T29" s="108" t="e">
        <f t="shared" si="10"/>
        <v>#VALUE!</v>
      </c>
      <c r="U29" s="109" t="e">
        <f>SUM(SUMIF([2]DATA!$B$1:$B$65536,'Appendix N'!$AO29,[2]DATA!P$1:P$65536),SUMIF([2]DATA!$B$1:$B$65536,'Appendix N'!$AO29,[2]DATA!Q$1:Q$65536))</f>
        <v>#VALUE!</v>
      </c>
      <c r="V29" s="108">
        <v>19055300</v>
      </c>
      <c r="W29" s="110">
        <v>5300336.83</v>
      </c>
      <c r="X29" s="108">
        <v>2486388.5099999998</v>
      </c>
      <c r="Y29" s="108">
        <f t="shared" si="11"/>
        <v>7786725.3399999999</v>
      </c>
      <c r="Z29" s="108"/>
      <c r="AA29" s="108">
        <f t="shared" si="12"/>
        <v>11268574.66</v>
      </c>
      <c r="AB29" s="111" t="e">
        <f t="shared" si="13"/>
        <v>#VALUE!</v>
      </c>
      <c r="AC29" s="111" t="e">
        <f t="shared" si="14"/>
        <v>#VALUE!</v>
      </c>
      <c r="AD29" s="112">
        <f t="shared" si="15"/>
        <v>0.40863829695675219</v>
      </c>
      <c r="AE29" s="161">
        <v>40724</v>
      </c>
      <c r="AF29" s="154">
        <v>17</v>
      </c>
      <c r="AG29" s="129" t="s">
        <v>227</v>
      </c>
      <c r="AH29" s="115" t="s">
        <v>228</v>
      </c>
      <c r="AI29" s="107" t="s">
        <v>235</v>
      </c>
      <c r="AJ29" s="107" t="s">
        <v>236</v>
      </c>
      <c r="AL29" s="115" t="s">
        <v>237</v>
      </c>
      <c r="AM29" s="116" t="s">
        <v>238</v>
      </c>
      <c r="AN29" s="107" t="s">
        <v>239</v>
      </c>
      <c r="AO29" s="117" t="str">
        <f t="shared" si="9"/>
        <v>255/005/4/36/1002</v>
      </c>
    </row>
    <row r="30" spans="1:42" ht="35.1" customHeight="1">
      <c r="A30" s="107" t="s">
        <v>240</v>
      </c>
      <c r="B30" s="118">
        <v>255005</v>
      </c>
      <c r="C30" s="118">
        <v>4</v>
      </c>
      <c r="D30" s="118">
        <v>36</v>
      </c>
      <c r="E30" s="118">
        <v>1003</v>
      </c>
      <c r="F30" s="119" t="s">
        <v>168</v>
      </c>
      <c r="G30" s="119" t="s">
        <v>222</v>
      </c>
      <c r="H30" s="119" t="s">
        <v>167</v>
      </c>
      <c r="I30" s="119" t="s">
        <v>167</v>
      </c>
      <c r="J30" s="119" t="s">
        <v>223</v>
      </c>
      <c r="K30" s="119" t="s">
        <v>188</v>
      </c>
      <c r="L30" s="121" t="s">
        <v>224</v>
      </c>
      <c r="M30" s="121" t="s">
        <v>224</v>
      </c>
      <c r="N30" s="146" t="s">
        <v>225</v>
      </c>
      <c r="O30" s="146" t="s">
        <v>172</v>
      </c>
      <c r="P30" s="146"/>
      <c r="Q30" s="107" t="s">
        <v>226</v>
      </c>
      <c r="R30" s="108" t="e">
        <f>SUMIF([2]DATA!$B$1:$B$65536,'Appendix N'!$AO30,[2]DATA!O$1:O$65536)</f>
        <v>#VALUE!</v>
      </c>
      <c r="S30" s="108">
        <v>0</v>
      </c>
      <c r="T30" s="108" t="e">
        <f t="shared" si="10"/>
        <v>#VALUE!</v>
      </c>
      <c r="U30" s="109" t="e">
        <f>SUM(SUMIF([2]DATA!$B$1:$B$65536,'Appendix N'!$AO30,[2]DATA!P$1:P$65536),SUMIF([2]DATA!$B$1:$B$65536,'Appendix N'!$AO30,[2]DATA!Q$1:Q$65536))</f>
        <v>#VALUE!</v>
      </c>
      <c r="V30" s="108">
        <v>13940770</v>
      </c>
      <c r="W30" s="110">
        <v>177427.99</v>
      </c>
      <c r="X30" s="108">
        <v>0</v>
      </c>
      <c r="Y30" s="108">
        <f t="shared" si="11"/>
        <v>177427.99</v>
      </c>
      <c r="Z30" s="108"/>
      <c r="AA30" s="108">
        <f t="shared" si="12"/>
        <v>13763342.01</v>
      </c>
      <c r="AB30" s="111" t="e">
        <f t="shared" si="13"/>
        <v>#VALUE!</v>
      </c>
      <c r="AC30" s="111" t="e">
        <f t="shared" si="14"/>
        <v>#VALUE!</v>
      </c>
      <c r="AD30" s="112">
        <f t="shared" si="15"/>
        <v>1.2727273314171311E-2</v>
      </c>
      <c r="AE30" s="161">
        <v>40724</v>
      </c>
      <c r="AF30" s="154">
        <v>19</v>
      </c>
      <c r="AG30" s="129" t="s">
        <v>227</v>
      </c>
      <c r="AH30" s="115" t="s">
        <v>228</v>
      </c>
      <c r="AI30" s="107" t="s">
        <v>241</v>
      </c>
      <c r="AJ30" s="107" t="s">
        <v>242</v>
      </c>
      <c r="AL30" s="115" t="s">
        <v>243</v>
      </c>
      <c r="AM30" s="116" t="s">
        <v>244</v>
      </c>
      <c r="AN30" s="107" t="s">
        <v>245</v>
      </c>
      <c r="AO30" s="117" t="str">
        <f t="shared" si="9"/>
        <v>255/005/4/36/1003</v>
      </c>
    </row>
    <row r="31" spans="1:42" ht="35.1" customHeight="1">
      <c r="A31" s="107" t="s">
        <v>246</v>
      </c>
      <c r="B31" s="118">
        <v>255005</v>
      </c>
      <c r="C31" s="118">
        <v>4</v>
      </c>
      <c r="D31" s="118">
        <v>36</v>
      </c>
      <c r="E31" s="118">
        <v>1004</v>
      </c>
      <c r="F31" s="119" t="s">
        <v>168</v>
      </c>
      <c r="G31" s="119" t="s">
        <v>222</v>
      </c>
      <c r="H31" s="119" t="s">
        <v>167</v>
      </c>
      <c r="I31" s="119" t="s">
        <v>167</v>
      </c>
      <c r="J31" s="119" t="s">
        <v>223</v>
      </c>
      <c r="K31" s="119" t="s">
        <v>188</v>
      </c>
      <c r="L31" s="121" t="s">
        <v>224</v>
      </c>
      <c r="M31" s="121" t="s">
        <v>224</v>
      </c>
      <c r="N31" s="146" t="s">
        <v>225</v>
      </c>
      <c r="O31" s="146" t="s">
        <v>172</v>
      </c>
      <c r="P31" s="146"/>
      <c r="Q31" s="107" t="s">
        <v>226</v>
      </c>
      <c r="R31" s="108" t="e">
        <f>SUMIF([2]DATA!$B$1:$B$65536,'Appendix N'!$AO31,[2]DATA!O$1:O$65536)</f>
        <v>#VALUE!</v>
      </c>
      <c r="S31" s="108">
        <v>0</v>
      </c>
      <c r="T31" s="108" t="e">
        <f t="shared" si="10"/>
        <v>#VALUE!</v>
      </c>
      <c r="U31" s="109" t="e">
        <f>SUM(SUMIF([2]DATA!$B$1:$B$65536,'Appendix N'!$AO31,[2]DATA!P$1:P$65536),SUMIF([2]DATA!$B$1:$B$65536,'Appendix N'!$AO31,[2]DATA!Q$1:Q$65536))</f>
        <v>#VALUE!</v>
      </c>
      <c r="V31" s="108">
        <v>250000</v>
      </c>
      <c r="W31" s="110">
        <v>1851.35</v>
      </c>
      <c r="X31" s="108">
        <v>22710.05</v>
      </c>
      <c r="Y31" s="108">
        <f t="shared" si="11"/>
        <v>24561.399999999998</v>
      </c>
      <c r="Z31" s="108"/>
      <c r="AA31" s="108">
        <f t="shared" si="12"/>
        <v>225438.6</v>
      </c>
      <c r="AB31" s="111" t="e">
        <f t="shared" si="13"/>
        <v>#VALUE!</v>
      </c>
      <c r="AC31" s="111" t="e">
        <f t="shared" si="14"/>
        <v>#VALUE!</v>
      </c>
      <c r="AD31" s="112">
        <f t="shared" si="15"/>
        <v>9.8245599999999988E-2</v>
      </c>
      <c r="AE31" s="161">
        <v>40724</v>
      </c>
      <c r="AF31" s="154">
        <v>17</v>
      </c>
      <c r="AG31" s="129" t="s">
        <v>227</v>
      </c>
      <c r="AH31" s="115" t="s">
        <v>228</v>
      </c>
      <c r="AI31" s="163" t="s">
        <v>247</v>
      </c>
      <c r="AJ31" s="163" t="s">
        <v>248</v>
      </c>
      <c r="AK31" s="163"/>
      <c r="AL31" s="115" t="s">
        <v>249</v>
      </c>
      <c r="AM31" s="116" t="s">
        <v>250</v>
      </c>
      <c r="AN31" s="107" t="s">
        <v>251</v>
      </c>
      <c r="AO31" s="117" t="str">
        <f t="shared" si="9"/>
        <v>255/005/4/36/1004</v>
      </c>
    </row>
    <row r="32" spans="1:42" ht="35.1" customHeight="1">
      <c r="A32" s="107" t="s">
        <v>252</v>
      </c>
      <c r="B32" s="118">
        <v>255005</v>
      </c>
      <c r="C32" s="118">
        <v>4</v>
      </c>
      <c r="D32" s="118">
        <v>36</v>
      </c>
      <c r="E32" s="118">
        <v>1005</v>
      </c>
      <c r="F32" s="119" t="s">
        <v>168</v>
      </c>
      <c r="G32" s="119" t="s">
        <v>222</v>
      </c>
      <c r="H32" s="119" t="s">
        <v>167</v>
      </c>
      <c r="I32" s="119" t="s">
        <v>167</v>
      </c>
      <c r="J32" s="119" t="s">
        <v>223</v>
      </c>
      <c r="K32" s="119" t="s">
        <v>188</v>
      </c>
      <c r="L32" s="121" t="s">
        <v>224</v>
      </c>
      <c r="M32" s="121" t="s">
        <v>224</v>
      </c>
      <c r="N32" s="146" t="s">
        <v>225</v>
      </c>
      <c r="O32" s="146" t="s">
        <v>172</v>
      </c>
      <c r="P32" s="146"/>
      <c r="Q32" s="107" t="s">
        <v>226</v>
      </c>
      <c r="R32" s="108" t="e">
        <f>SUMIF([2]DATA!$B$1:$B$65536,'Appendix N'!$AO32,[2]DATA!O$1:O$65536)</f>
        <v>#VALUE!</v>
      </c>
      <c r="S32" s="108">
        <v>0</v>
      </c>
      <c r="T32" s="108" t="e">
        <f t="shared" si="10"/>
        <v>#VALUE!</v>
      </c>
      <c r="U32" s="109" t="e">
        <f>SUM(SUMIF([2]DATA!$B$1:$B$65536,'Appendix N'!$AO32,[2]DATA!P$1:P$65536),SUMIF([2]DATA!$B$1:$B$65536,'Appendix N'!$AO32,[2]DATA!Q$1:Q$65536))</f>
        <v>#VALUE!</v>
      </c>
      <c r="V32" s="108">
        <v>250000</v>
      </c>
      <c r="W32" s="110">
        <v>1335.39</v>
      </c>
      <c r="X32" s="108">
        <v>99736.31</v>
      </c>
      <c r="Y32" s="108">
        <f t="shared" si="11"/>
        <v>101071.7</v>
      </c>
      <c r="Z32" s="108"/>
      <c r="AA32" s="108">
        <f t="shared" si="12"/>
        <v>148928.29999999999</v>
      </c>
      <c r="AB32" s="111" t="e">
        <f t="shared" si="13"/>
        <v>#VALUE!</v>
      </c>
      <c r="AC32" s="111" t="e">
        <f t="shared" si="14"/>
        <v>#VALUE!</v>
      </c>
      <c r="AD32" s="112">
        <f t="shared" si="15"/>
        <v>0.4042868</v>
      </c>
      <c r="AE32" s="161">
        <v>40724</v>
      </c>
      <c r="AF32" s="154">
        <v>17</v>
      </c>
      <c r="AG32" s="129" t="s">
        <v>227</v>
      </c>
      <c r="AH32" s="115" t="s">
        <v>228</v>
      </c>
      <c r="AI32" s="163" t="s">
        <v>247</v>
      </c>
      <c r="AJ32" s="163" t="s">
        <v>253</v>
      </c>
      <c r="AK32" s="163"/>
      <c r="AL32" s="115" t="s">
        <v>249</v>
      </c>
      <c r="AM32" s="116" t="s">
        <v>250</v>
      </c>
      <c r="AN32" s="107" t="s">
        <v>251</v>
      </c>
      <c r="AO32" s="117" t="str">
        <f t="shared" si="9"/>
        <v>255/005/4/36/1005</v>
      </c>
    </row>
    <row r="33" spans="1:41" ht="35.1" customHeight="1">
      <c r="A33" s="107" t="s">
        <v>254</v>
      </c>
      <c r="B33" s="118">
        <v>255005</v>
      </c>
      <c r="C33" s="118">
        <v>4</v>
      </c>
      <c r="D33" s="118">
        <v>36</v>
      </c>
      <c r="E33" s="118">
        <v>1006</v>
      </c>
      <c r="F33" s="119" t="s">
        <v>168</v>
      </c>
      <c r="G33" s="119" t="s">
        <v>222</v>
      </c>
      <c r="H33" s="119" t="s">
        <v>167</v>
      </c>
      <c r="I33" s="119" t="s">
        <v>167</v>
      </c>
      <c r="J33" s="119" t="s">
        <v>223</v>
      </c>
      <c r="K33" s="119" t="s">
        <v>188</v>
      </c>
      <c r="L33" s="121" t="s">
        <v>224</v>
      </c>
      <c r="M33" s="121" t="s">
        <v>224</v>
      </c>
      <c r="N33" s="146" t="s">
        <v>225</v>
      </c>
      <c r="O33" s="146" t="s">
        <v>172</v>
      </c>
      <c r="P33" s="146"/>
      <c r="Q33" s="107" t="s">
        <v>226</v>
      </c>
      <c r="R33" s="108" t="e">
        <f>SUMIF([2]DATA!$B$1:$B$65536,'Appendix N'!$AO33,[2]DATA!O$1:O$65536)</f>
        <v>#VALUE!</v>
      </c>
      <c r="S33" s="108">
        <v>0</v>
      </c>
      <c r="T33" s="108" t="e">
        <f t="shared" si="10"/>
        <v>#VALUE!</v>
      </c>
      <c r="U33" s="109" t="e">
        <f>SUM(SUMIF([2]DATA!$B$1:$B$65536,'Appendix N'!$AO33,[2]DATA!P$1:P$65536),SUMIF([2]DATA!$B$1:$B$65536,'Appendix N'!$AO33,[2]DATA!Q$1:Q$65536))</f>
        <v>#VALUE!</v>
      </c>
      <c r="V33" s="108">
        <v>450000</v>
      </c>
      <c r="W33" s="110">
        <v>546.29999999999995</v>
      </c>
      <c r="X33" s="108">
        <v>24015.1</v>
      </c>
      <c r="Y33" s="108">
        <f t="shared" si="11"/>
        <v>24561.399999999998</v>
      </c>
      <c r="Z33" s="108"/>
      <c r="AA33" s="108">
        <f t="shared" si="12"/>
        <v>425438.6</v>
      </c>
      <c r="AB33" s="111" t="e">
        <f t="shared" si="13"/>
        <v>#VALUE!</v>
      </c>
      <c r="AC33" s="111" t="e">
        <f t="shared" si="14"/>
        <v>#VALUE!</v>
      </c>
      <c r="AD33" s="112">
        <f t="shared" si="15"/>
        <v>5.4580888888888887E-2</v>
      </c>
      <c r="AE33" s="161">
        <v>40724</v>
      </c>
      <c r="AF33" s="154">
        <v>14</v>
      </c>
      <c r="AG33" s="129" t="s">
        <v>227</v>
      </c>
      <c r="AH33" s="115" t="s">
        <v>228</v>
      </c>
      <c r="AI33" s="163" t="s">
        <v>255</v>
      </c>
      <c r="AJ33" s="163" t="s">
        <v>253</v>
      </c>
      <c r="AK33" s="163"/>
      <c r="AL33" s="115" t="s">
        <v>249</v>
      </c>
      <c r="AM33" s="116" t="s">
        <v>250</v>
      </c>
      <c r="AN33" s="107" t="s">
        <v>251</v>
      </c>
      <c r="AO33" s="117" t="str">
        <f t="shared" si="9"/>
        <v>255/005/4/36/1006</v>
      </c>
    </row>
    <row r="34" spans="1:41" ht="35.1" customHeight="1">
      <c r="A34" s="107" t="s">
        <v>256</v>
      </c>
      <c r="B34" s="118">
        <v>255005</v>
      </c>
      <c r="C34" s="118">
        <v>4</v>
      </c>
      <c r="D34" s="118">
        <v>36</v>
      </c>
      <c r="E34" s="118">
        <v>1007</v>
      </c>
      <c r="F34" s="119" t="s">
        <v>168</v>
      </c>
      <c r="G34" s="119" t="s">
        <v>222</v>
      </c>
      <c r="H34" s="119" t="s">
        <v>167</v>
      </c>
      <c r="I34" s="119" t="s">
        <v>167</v>
      </c>
      <c r="J34" s="119" t="s">
        <v>223</v>
      </c>
      <c r="K34" s="119" t="s">
        <v>188</v>
      </c>
      <c r="L34" s="121" t="s">
        <v>224</v>
      </c>
      <c r="M34" s="121" t="s">
        <v>224</v>
      </c>
      <c r="N34" s="146" t="s">
        <v>225</v>
      </c>
      <c r="O34" s="146" t="s">
        <v>172</v>
      </c>
      <c r="P34" s="146"/>
      <c r="Q34" s="107" t="s">
        <v>226</v>
      </c>
      <c r="R34" s="108" t="e">
        <f>SUMIF([2]DATA!$B$1:$B$65536,'Appendix N'!$AO34,[2]DATA!O$1:O$65536)</f>
        <v>#VALUE!</v>
      </c>
      <c r="S34" s="108">
        <v>0</v>
      </c>
      <c r="T34" s="108" t="e">
        <f t="shared" si="10"/>
        <v>#VALUE!</v>
      </c>
      <c r="U34" s="109" t="e">
        <f>SUM(SUMIF([2]DATA!$B$1:$B$65536,'Appendix N'!$AO34,[2]DATA!P$1:P$65536),SUMIF([2]DATA!$B$1:$B$65536,'Appendix N'!$AO34,[2]DATA!Q$1:Q$65536))</f>
        <v>#VALUE!</v>
      </c>
      <c r="V34" s="108">
        <v>200000</v>
      </c>
      <c r="W34" s="110">
        <v>2291.4299999999998</v>
      </c>
      <c r="X34" s="108">
        <v>-2291.4299999999998</v>
      </c>
      <c r="Y34" s="108">
        <f t="shared" si="11"/>
        <v>0</v>
      </c>
      <c r="Z34" s="108"/>
      <c r="AA34" s="108">
        <f t="shared" si="12"/>
        <v>200000</v>
      </c>
      <c r="AB34" s="111" t="e">
        <f t="shared" si="13"/>
        <v>#VALUE!</v>
      </c>
      <c r="AC34" s="111" t="e">
        <f t="shared" si="14"/>
        <v>#VALUE!</v>
      </c>
      <c r="AD34" s="112">
        <f t="shared" si="15"/>
        <v>0</v>
      </c>
      <c r="AE34" s="161">
        <v>40724</v>
      </c>
      <c r="AF34" s="154">
        <v>12</v>
      </c>
      <c r="AG34" s="129" t="s">
        <v>227</v>
      </c>
      <c r="AH34" s="115" t="s">
        <v>228</v>
      </c>
      <c r="AI34" s="163" t="s">
        <v>247</v>
      </c>
      <c r="AJ34" s="163" t="s">
        <v>253</v>
      </c>
      <c r="AK34" s="163"/>
      <c r="AL34" s="115" t="s">
        <v>249</v>
      </c>
      <c r="AM34" s="116" t="s">
        <v>250</v>
      </c>
      <c r="AN34" s="107" t="s">
        <v>251</v>
      </c>
      <c r="AO34" s="117" t="str">
        <f t="shared" si="9"/>
        <v>255/005/4/36/1007</v>
      </c>
    </row>
    <row r="35" spans="1:41" ht="35.1" customHeight="1">
      <c r="A35" s="107" t="s">
        <v>257</v>
      </c>
      <c r="B35" s="118">
        <v>255005</v>
      </c>
      <c r="C35" s="118">
        <v>4</v>
      </c>
      <c r="D35" s="118">
        <v>36</v>
      </c>
      <c r="E35" s="118">
        <v>1008</v>
      </c>
      <c r="F35" s="119" t="s">
        <v>168</v>
      </c>
      <c r="G35" s="119" t="s">
        <v>222</v>
      </c>
      <c r="H35" s="119" t="s">
        <v>167</v>
      </c>
      <c r="I35" s="119" t="s">
        <v>167</v>
      </c>
      <c r="J35" s="119" t="s">
        <v>223</v>
      </c>
      <c r="K35" s="119" t="s">
        <v>188</v>
      </c>
      <c r="L35" s="121" t="s">
        <v>224</v>
      </c>
      <c r="M35" s="121" t="s">
        <v>224</v>
      </c>
      <c r="N35" s="146" t="s">
        <v>225</v>
      </c>
      <c r="O35" s="146" t="s">
        <v>172</v>
      </c>
      <c r="P35" s="146"/>
      <c r="Q35" s="107" t="s">
        <v>226</v>
      </c>
      <c r="R35" s="108" t="e">
        <f>SUMIF([2]DATA!$B$1:$B$65536,'Appendix N'!$AO35,[2]DATA!O$1:O$65536)</f>
        <v>#VALUE!</v>
      </c>
      <c r="S35" s="108">
        <v>0</v>
      </c>
      <c r="T35" s="108" t="e">
        <f t="shared" si="10"/>
        <v>#VALUE!</v>
      </c>
      <c r="U35" s="109" t="e">
        <f>SUM(SUMIF([2]DATA!$B$1:$B$65536,'Appendix N'!$AO35,[2]DATA!P$1:P$65536),SUMIF([2]DATA!$B$1:$B$65536,'Appendix N'!$AO35,[2]DATA!Q$1:Q$65536))</f>
        <v>#VALUE!</v>
      </c>
      <c r="V35" s="108">
        <v>600000</v>
      </c>
      <c r="W35" s="110">
        <v>240000</v>
      </c>
      <c r="X35" s="108">
        <v>0</v>
      </c>
      <c r="Y35" s="108">
        <f t="shared" si="11"/>
        <v>240000</v>
      </c>
      <c r="Z35" s="108"/>
      <c r="AA35" s="108">
        <f t="shared" si="12"/>
        <v>360000</v>
      </c>
      <c r="AB35" s="111" t="e">
        <f t="shared" si="13"/>
        <v>#VALUE!</v>
      </c>
      <c r="AC35" s="111" t="e">
        <f t="shared" si="14"/>
        <v>#VALUE!</v>
      </c>
      <c r="AD35" s="112">
        <f t="shared" si="15"/>
        <v>0.4</v>
      </c>
      <c r="AE35" s="161">
        <v>40724</v>
      </c>
      <c r="AF35" s="154">
        <v>12</v>
      </c>
      <c r="AG35" s="129" t="s">
        <v>227</v>
      </c>
      <c r="AH35" s="115" t="s">
        <v>228</v>
      </c>
      <c r="AI35" s="163" t="s">
        <v>247</v>
      </c>
      <c r="AJ35" s="163" t="s">
        <v>253</v>
      </c>
      <c r="AK35" s="163"/>
      <c r="AL35" s="115" t="s">
        <v>249</v>
      </c>
      <c r="AM35" s="116" t="s">
        <v>250</v>
      </c>
      <c r="AN35" s="107" t="s">
        <v>251</v>
      </c>
      <c r="AO35" s="117" t="str">
        <f t="shared" si="9"/>
        <v>255/005/4/36/1008</v>
      </c>
    </row>
    <row r="36" spans="1:41" ht="35.1" customHeight="1">
      <c r="A36" s="107" t="s">
        <v>258</v>
      </c>
      <c r="B36" s="118">
        <v>255005</v>
      </c>
      <c r="C36" s="118">
        <v>4</v>
      </c>
      <c r="D36" s="118">
        <v>36</v>
      </c>
      <c r="E36" s="118">
        <v>1009</v>
      </c>
      <c r="F36" s="119" t="s">
        <v>168</v>
      </c>
      <c r="G36" s="119" t="s">
        <v>222</v>
      </c>
      <c r="H36" s="119" t="s">
        <v>167</v>
      </c>
      <c r="I36" s="119" t="s">
        <v>167</v>
      </c>
      <c r="J36" s="119" t="s">
        <v>223</v>
      </c>
      <c r="K36" s="119" t="s">
        <v>188</v>
      </c>
      <c r="L36" s="121" t="s">
        <v>224</v>
      </c>
      <c r="M36" s="121" t="s">
        <v>224</v>
      </c>
      <c r="N36" s="146" t="s">
        <v>225</v>
      </c>
      <c r="O36" s="146" t="s">
        <v>172</v>
      </c>
      <c r="P36" s="146"/>
      <c r="Q36" s="107" t="s">
        <v>226</v>
      </c>
      <c r="R36" s="108" t="e">
        <f>SUMIF([2]DATA!$B$1:$B$65536,'Appendix N'!$AO36,[2]DATA!O$1:O$65536)</f>
        <v>#VALUE!</v>
      </c>
      <c r="S36" s="108">
        <v>0</v>
      </c>
      <c r="T36" s="108" t="e">
        <f t="shared" si="10"/>
        <v>#VALUE!</v>
      </c>
      <c r="U36" s="109" t="e">
        <f>SUM(SUMIF([2]DATA!$B$1:$B$65536,'Appendix N'!$AO36,[2]DATA!P$1:P$65536),SUMIF([2]DATA!$B$1:$B$65536,'Appendix N'!$AO36,[2]DATA!Q$1:Q$65536))</f>
        <v>#VALUE!</v>
      </c>
      <c r="V36" s="108">
        <v>50000</v>
      </c>
      <c r="W36" s="110">
        <v>0</v>
      </c>
      <c r="X36" s="108">
        <v>24561.4</v>
      </c>
      <c r="Y36" s="108">
        <f t="shared" si="11"/>
        <v>24561.4</v>
      </c>
      <c r="Z36" s="108"/>
      <c r="AA36" s="108">
        <f t="shared" si="12"/>
        <v>25438.6</v>
      </c>
      <c r="AB36" s="111" t="e">
        <f t="shared" si="13"/>
        <v>#VALUE!</v>
      </c>
      <c r="AC36" s="111" t="e">
        <f t="shared" si="14"/>
        <v>#VALUE!</v>
      </c>
      <c r="AD36" s="112">
        <f t="shared" si="15"/>
        <v>0.49122800000000005</v>
      </c>
      <c r="AE36" s="161">
        <v>40724</v>
      </c>
      <c r="AF36" s="154">
        <v>14</v>
      </c>
      <c r="AG36" s="129" t="s">
        <v>227</v>
      </c>
      <c r="AH36" s="115" t="s">
        <v>228</v>
      </c>
      <c r="AI36" s="163" t="s">
        <v>247</v>
      </c>
      <c r="AJ36" s="163" t="s">
        <v>253</v>
      </c>
      <c r="AK36" s="163"/>
      <c r="AL36" s="115" t="s">
        <v>249</v>
      </c>
      <c r="AM36" s="116" t="s">
        <v>250</v>
      </c>
      <c r="AN36" s="107" t="s">
        <v>251</v>
      </c>
      <c r="AO36" s="117" t="str">
        <f t="shared" si="9"/>
        <v>255/005/4/36/1009</v>
      </c>
    </row>
    <row r="37" spans="1:41" ht="35.1" customHeight="1">
      <c r="A37" s="107" t="s">
        <v>259</v>
      </c>
      <c r="B37" s="118">
        <v>255005</v>
      </c>
      <c r="C37" s="118">
        <v>4</v>
      </c>
      <c r="D37" s="118">
        <v>36</v>
      </c>
      <c r="E37" s="118">
        <v>1013</v>
      </c>
      <c r="F37" s="119" t="s">
        <v>168</v>
      </c>
      <c r="G37" s="119" t="s">
        <v>222</v>
      </c>
      <c r="H37" s="119" t="s">
        <v>167</v>
      </c>
      <c r="I37" s="119" t="s">
        <v>167</v>
      </c>
      <c r="J37" s="119" t="s">
        <v>223</v>
      </c>
      <c r="K37" s="119" t="s">
        <v>188</v>
      </c>
      <c r="L37" s="121" t="s">
        <v>224</v>
      </c>
      <c r="M37" s="121" t="s">
        <v>224</v>
      </c>
      <c r="N37" s="146" t="s">
        <v>225</v>
      </c>
      <c r="O37" s="146" t="s">
        <v>172</v>
      </c>
      <c r="P37" s="146"/>
      <c r="Q37" s="107" t="s">
        <v>226</v>
      </c>
      <c r="R37" s="108" t="e">
        <f>SUMIF([2]DATA!$B$1:$B$65536,'Appendix N'!$AO37,[2]DATA!O$1:O$65536)</f>
        <v>#VALUE!</v>
      </c>
      <c r="S37" s="108">
        <v>0</v>
      </c>
      <c r="T37" s="108" t="e">
        <f t="shared" si="10"/>
        <v>#VALUE!</v>
      </c>
      <c r="U37" s="109" t="e">
        <f>SUM(SUMIF([2]DATA!$B$1:$B$65536,'Appendix N'!$AO37,[2]DATA!P$1:P$65536),SUMIF([2]DATA!$B$1:$B$65536,'Appendix N'!$AO37,[2]DATA!Q$1:Q$65536))</f>
        <v>#VALUE!</v>
      </c>
      <c r="V37" s="108">
        <v>500000</v>
      </c>
      <c r="W37" s="110">
        <v>0</v>
      </c>
      <c r="X37" s="108">
        <v>77000</v>
      </c>
      <c r="Y37" s="108">
        <f t="shared" si="11"/>
        <v>77000</v>
      </c>
      <c r="Z37" s="108"/>
      <c r="AA37" s="108">
        <f t="shared" si="12"/>
        <v>423000</v>
      </c>
      <c r="AB37" s="111" t="e">
        <f t="shared" si="13"/>
        <v>#VALUE!</v>
      </c>
      <c r="AC37" s="111" t="e">
        <f t="shared" si="14"/>
        <v>#VALUE!</v>
      </c>
      <c r="AD37" s="112">
        <f t="shared" si="15"/>
        <v>0.154</v>
      </c>
      <c r="AE37" s="161">
        <v>40724</v>
      </c>
      <c r="AF37" s="154">
        <v>10</v>
      </c>
      <c r="AG37" s="129" t="s">
        <v>227</v>
      </c>
      <c r="AH37" s="115" t="s">
        <v>260</v>
      </c>
      <c r="AI37" s="163" t="s">
        <v>247</v>
      </c>
      <c r="AJ37" s="163" t="s">
        <v>261</v>
      </c>
      <c r="AK37" s="163"/>
      <c r="AL37" s="115" t="s">
        <v>249</v>
      </c>
      <c r="AM37" s="116" t="s">
        <v>250</v>
      </c>
      <c r="AN37" s="107" t="s">
        <v>262</v>
      </c>
      <c r="AO37" s="117" t="str">
        <f t="shared" si="9"/>
        <v>255/005/4/36/1013</v>
      </c>
    </row>
    <row r="38" spans="1:41" ht="35.1" customHeight="1">
      <c r="A38" s="107" t="s">
        <v>263</v>
      </c>
      <c r="B38" s="118">
        <v>255005</v>
      </c>
      <c r="C38" s="118">
        <v>4</v>
      </c>
      <c r="D38" s="118">
        <v>36</v>
      </c>
      <c r="E38" s="118">
        <v>1014</v>
      </c>
      <c r="F38" s="119" t="s">
        <v>168</v>
      </c>
      <c r="G38" s="119" t="s">
        <v>222</v>
      </c>
      <c r="H38" s="119" t="s">
        <v>167</v>
      </c>
      <c r="I38" s="119" t="s">
        <v>167</v>
      </c>
      <c r="J38" s="119" t="s">
        <v>223</v>
      </c>
      <c r="K38" s="119" t="s">
        <v>188</v>
      </c>
      <c r="L38" s="121" t="s">
        <v>224</v>
      </c>
      <c r="M38" s="121" t="s">
        <v>224</v>
      </c>
      <c r="N38" s="146" t="s">
        <v>225</v>
      </c>
      <c r="O38" s="146" t="s">
        <v>172</v>
      </c>
      <c r="P38" s="146"/>
      <c r="Q38" s="107" t="s">
        <v>226</v>
      </c>
      <c r="R38" s="108" t="e">
        <f>SUMIF([2]DATA!$B$1:$B$65536,'Appendix N'!$AO38,[2]DATA!O$1:O$65536)</f>
        <v>#VALUE!</v>
      </c>
      <c r="S38" s="108">
        <v>0</v>
      </c>
      <c r="T38" s="108" t="e">
        <f t="shared" si="10"/>
        <v>#VALUE!</v>
      </c>
      <c r="U38" s="109" t="e">
        <f>SUM(SUMIF([2]DATA!$B$1:$B$65536,'Appendix N'!$AO38,[2]DATA!P$1:P$65536),SUMIF([2]DATA!$B$1:$B$65536,'Appendix N'!$AO38,[2]DATA!Q$1:Q$65536))</f>
        <v>#VALUE!</v>
      </c>
      <c r="V38" s="108">
        <v>500000</v>
      </c>
      <c r="W38" s="110">
        <v>0</v>
      </c>
      <c r="X38" s="108">
        <v>0</v>
      </c>
      <c r="Y38" s="108">
        <f t="shared" si="11"/>
        <v>0</v>
      </c>
      <c r="Z38" s="108"/>
      <c r="AA38" s="108">
        <f t="shared" si="12"/>
        <v>500000</v>
      </c>
      <c r="AB38" s="111" t="e">
        <f t="shared" si="13"/>
        <v>#VALUE!</v>
      </c>
      <c r="AC38" s="111" t="e">
        <f t="shared" si="14"/>
        <v>#VALUE!</v>
      </c>
      <c r="AD38" s="112">
        <f t="shared" si="15"/>
        <v>0</v>
      </c>
      <c r="AE38" s="161">
        <v>40724</v>
      </c>
      <c r="AF38" s="154">
        <v>10</v>
      </c>
      <c r="AG38" s="129" t="s">
        <v>227</v>
      </c>
      <c r="AH38" s="115" t="s">
        <v>260</v>
      </c>
      <c r="AI38" s="163" t="s">
        <v>247</v>
      </c>
      <c r="AJ38" s="163" t="s">
        <v>261</v>
      </c>
      <c r="AK38" s="163"/>
      <c r="AL38" s="115" t="s">
        <v>249</v>
      </c>
      <c r="AM38" s="116" t="s">
        <v>250</v>
      </c>
      <c r="AN38" s="107" t="s">
        <v>262</v>
      </c>
      <c r="AO38" s="117" t="str">
        <f t="shared" si="9"/>
        <v>255/005/4/36/1014</v>
      </c>
    </row>
    <row r="39" spans="1:41" ht="45.75" hidden="1" customHeight="1">
      <c r="A39" s="107" t="s">
        <v>264</v>
      </c>
      <c r="B39" s="118">
        <v>255005</v>
      </c>
      <c r="C39" s="118">
        <v>4</v>
      </c>
      <c r="D39" s="118">
        <v>36</v>
      </c>
      <c r="E39" s="118">
        <v>1015</v>
      </c>
      <c r="F39" s="119" t="s">
        <v>168</v>
      </c>
      <c r="G39" s="119" t="s">
        <v>222</v>
      </c>
      <c r="H39" s="119" t="s">
        <v>167</v>
      </c>
      <c r="I39" s="119" t="s">
        <v>167</v>
      </c>
      <c r="J39" s="119" t="s">
        <v>223</v>
      </c>
      <c r="K39" s="119" t="s">
        <v>188</v>
      </c>
      <c r="L39" s="121" t="s">
        <v>224</v>
      </c>
      <c r="M39" s="121" t="s">
        <v>224</v>
      </c>
      <c r="N39" s="146" t="s">
        <v>225</v>
      </c>
      <c r="O39" s="146" t="s">
        <v>172</v>
      </c>
      <c r="P39" s="146"/>
      <c r="Q39" s="107" t="s">
        <v>226</v>
      </c>
      <c r="R39" s="108" t="e">
        <f>SUMIF([2]DATA!$B$1:$B$65536,'Appendix N'!$AO39,[2]DATA!O$1:O$65536)</f>
        <v>#VALUE!</v>
      </c>
      <c r="S39" s="108">
        <v>0</v>
      </c>
      <c r="T39" s="108" t="e">
        <f t="shared" si="10"/>
        <v>#VALUE!</v>
      </c>
      <c r="U39" s="109" t="e">
        <f>SUM(SUMIF([2]DATA!$B$1:$B$65536,'Appendix N'!$AO39,[2]DATA!P$1:P$65536),SUMIF([2]DATA!$B$1:$B$65536,'Appendix N'!$AO39,[2]DATA!Q$1:Q$65536))</f>
        <v>#VALUE!</v>
      </c>
      <c r="V39" s="108">
        <v>0</v>
      </c>
      <c r="W39" s="110">
        <v>0</v>
      </c>
      <c r="X39" s="108"/>
      <c r="Y39" s="108">
        <f t="shared" si="11"/>
        <v>0</v>
      </c>
      <c r="Z39" s="108"/>
      <c r="AA39" s="108">
        <f t="shared" si="12"/>
        <v>0</v>
      </c>
      <c r="AB39" s="111" t="e">
        <f t="shared" si="13"/>
        <v>#VALUE!</v>
      </c>
      <c r="AC39" s="111" t="e">
        <f t="shared" si="14"/>
        <v>#VALUE!</v>
      </c>
      <c r="AD39" s="112" t="e">
        <f t="shared" si="15"/>
        <v>#DIV/0!</v>
      </c>
      <c r="AE39" s="161">
        <v>40724</v>
      </c>
      <c r="AF39" s="154">
        <v>10</v>
      </c>
      <c r="AG39" s="129" t="s">
        <v>227</v>
      </c>
      <c r="AH39" s="115" t="s">
        <v>260</v>
      </c>
      <c r="AI39" s="163" t="s">
        <v>247</v>
      </c>
      <c r="AJ39" s="163" t="s">
        <v>261</v>
      </c>
      <c r="AK39" s="163"/>
      <c r="AL39" s="115" t="s">
        <v>249</v>
      </c>
      <c r="AM39" s="116" t="s">
        <v>265</v>
      </c>
      <c r="AN39" s="162" t="s">
        <v>266</v>
      </c>
      <c r="AO39" s="117" t="str">
        <f t="shared" si="9"/>
        <v>255/005/4/36/1015</v>
      </c>
    </row>
    <row r="40" spans="1:41" ht="35.1" customHeight="1">
      <c r="A40" s="107" t="s">
        <v>267</v>
      </c>
      <c r="B40" s="118">
        <v>255005</v>
      </c>
      <c r="C40" s="118">
        <v>4</v>
      </c>
      <c r="D40" s="118">
        <v>36</v>
      </c>
      <c r="E40" s="118">
        <v>1017</v>
      </c>
      <c r="F40" s="119" t="s">
        <v>168</v>
      </c>
      <c r="G40" s="119" t="s">
        <v>222</v>
      </c>
      <c r="H40" s="119" t="s">
        <v>167</v>
      </c>
      <c r="I40" s="119" t="s">
        <v>167</v>
      </c>
      <c r="J40" s="119" t="s">
        <v>223</v>
      </c>
      <c r="K40" s="119" t="s">
        <v>188</v>
      </c>
      <c r="L40" s="121" t="s">
        <v>224</v>
      </c>
      <c r="M40" s="121" t="s">
        <v>224</v>
      </c>
      <c r="N40" s="146" t="s">
        <v>225</v>
      </c>
      <c r="O40" s="146" t="s">
        <v>172</v>
      </c>
      <c r="P40" s="146"/>
      <c r="Q40" s="107" t="s">
        <v>226</v>
      </c>
      <c r="R40" s="108" t="e">
        <f>SUMIF([2]DATA!$B$1:$B$65536,'Appendix N'!$AO40,[2]DATA!O$1:O$65536)</f>
        <v>#VALUE!</v>
      </c>
      <c r="S40" s="108">
        <v>0</v>
      </c>
      <c r="T40" s="108" t="e">
        <f t="shared" si="10"/>
        <v>#VALUE!</v>
      </c>
      <c r="U40" s="109" t="e">
        <f>SUM(SUMIF([2]DATA!$B$1:$B$65536,'Appendix N'!$AO40,[2]DATA!P$1:P$65536),SUMIF([2]DATA!$B$1:$B$65536,'Appendix N'!$AO40,[2]DATA!Q$1:Q$65536))</f>
        <v>#VALUE!</v>
      </c>
      <c r="V40" s="108">
        <v>300000</v>
      </c>
      <c r="W40" s="110">
        <v>0</v>
      </c>
      <c r="X40" s="108">
        <v>24561.4</v>
      </c>
      <c r="Y40" s="108">
        <f t="shared" si="11"/>
        <v>24561.4</v>
      </c>
      <c r="Z40" s="108"/>
      <c r="AA40" s="108">
        <f t="shared" si="12"/>
        <v>275438.59999999998</v>
      </c>
      <c r="AB40" s="111" t="e">
        <f t="shared" si="13"/>
        <v>#VALUE!</v>
      </c>
      <c r="AC40" s="111" t="e">
        <f t="shared" si="14"/>
        <v>#VALUE!</v>
      </c>
      <c r="AD40" s="112">
        <f t="shared" si="15"/>
        <v>8.1871333333333338E-2</v>
      </c>
      <c r="AE40" s="161">
        <v>40724</v>
      </c>
      <c r="AF40" s="154">
        <v>14</v>
      </c>
      <c r="AG40" s="129" t="s">
        <v>227</v>
      </c>
      <c r="AH40" s="115" t="s">
        <v>228</v>
      </c>
      <c r="AI40" s="163" t="s">
        <v>247</v>
      </c>
      <c r="AJ40" s="163" t="s">
        <v>253</v>
      </c>
      <c r="AK40" s="163"/>
      <c r="AL40" s="115" t="s">
        <v>249</v>
      </c>
      <c r="AM40" s="116" t="s">
        <v>250</v>
      </c>
      <c r="AN40" s="107" t="s">
        <v>251</v>
      </c>
      <c r="AO40" s="117" t="str">
        <f t="shared" si="9"/>
        <v>255/005/4/36/1017</v>
      </c>
    </row>
    <row r="41" spans="1:41" ht="35.1" customHeight="1">
      <c r="A41" s="107" t="s">
        <v>268</v>
      </c>
      <c r="B41" s="118">
        <v>255005</v>
      </c>
      <c r="C41" s="118">
        <v>4</v>
      </c>
      <c r="D41" s="118">
        <v>36</v>
      </c>
      <c r="E41" s="118">
        <v>1018</v>
      </c>
      <c r="F41" s="119" t="s">
        <v>168</v>
      </c>
      <c r="G41" s="119" t="s">
        <v>222</v>
      </c>
      <c r="H41" s="119" t="s">
        <v>167</v>
      </c>
      <c r="I41" s="119" t="s">
        <v>167</v>
      </c>
      <c r="J41" s="119" t="s">
        <v>223</v>
      </c>
      <c r="K41" s="119" t="s">
        <v>188</v>
      </c>
      <c r="L41" s="121" t="s">
        <v>224</v>
      </c>
      <c r="M41" s="121" t="s">
        <v>224</v>
      </c>
      <c r="N41" s="146" t="s">
        <v>225</v>
      </c>
      <c r="O41" s="146" t="s">
        <v>172</v>
      </c>
      <c r="P41" s="146"/>
      <c r="Q41" s="107" t="s">
        <v>226</v>
      </c>
      <c r="R41" s="108" t="e">
        <f>SUMIF([2]DATA!$B$1:$B$65536,'Appendix N'!$AO41,[2]DATA!O$1:O$65536)</f>
        <v>#VALUE!</v>
      </c>
      <c r="S41" s="108">
        <v>0</v>
      </c>
      <c r="T41" s="108" t="e">
        <f t="shared" si="10"/>
        <v>#VALUE!</v>
      </c>
      <c r="U41" s="109" t="e">
        <f>SUM(SUMIF([2]DATA!$B$1:$B$65536,'Appendix N'!$AO41,[2]DATA!P$1:P$65536),SUMIF([2]DATA!$B$1:$B$65536,'Appendix N'!$AO41,[2]DATA!Q$1:Q$65536))</f>
        <v>#VALUE!</v>
      </c>
      <c r="V41" s="108">
        <v>200000</v>
      </c>
      <c r="W41" s="110">
        <v>0</v>
      </c>
      <c r="X41" s="108">
        <v>0</v>
      </c>
      <c r="Y41" s="108">
        <f t="shared" si="11"/>
        <v>0</v>
      </c>
      <c r="Z41" s="108"/>
      <c r="AA41" s="108">
        <f t="shared" si="12"/>
        <v>200000</v>
      </c>
      <c r="AB41" s="111" t="e">
        <f t="shared" si="13"/>
        <v>#VALUE!</v>
      </c>
      <c r="AC41" s="111" t="e">
        <f t="shared" si="14"/>
        <v>#VALUE!</v>
      </c>
      <c r="AD41" s="112">
        <f t="shared" si="15"/>
        <v>0</v>
      </c>
      <c r="AE41" s="161">
        <v>40724</v>
      </c>
      <c r="AF41" s="154">
        <v>20</v>
      </c>
      <c r="AG41" s="129" t="s">
        <v>227</v>
      </c>
      <c r="AH41" s="115" t="s">
        <v>228</v>
      </c>
      <c r="AI41" s="163" t="s">
        <v>247</v>
      </c>
      <c r="AJ41" s="163" t="s">
        <v>253</v>
      </c>
      <c r="AK41" s="163"/>
      <c r="AL41" s="115" t="s">
        <v>249</v>
      </c>
      <c r="AM41" s="116" t="s">
        <v>250</v>
      </c>
      <c r="AN41" s="107" t="s">
        <v>251</v>
      </c>
      <c r="AO41" s="117" t="str">
        <f t="shared" si="9"/>
        <v>255/005/4/36/1018</v>
      </c>
    </row>
    <row r="42" spans="1:41" ht="35.1" customHeight="1">
      <c r="A42" s="107" t="s">
        <v>269</v>
      </c>
      <c r="B42" s="118">
        <v>255005</v>
      </c>
      <c r="C42" s="118">
        <v>4</v>
      </c>
      <c r="D42" s="118">
        <v>36</v>
      </c>
      <c r="E42" s="118">
        <v>1019</v>
      </c>
      <c r="F42" s="119" t="s">
        <v>168</v>
      </c>
      <c r="G42" s="119" t="s">
        <v>222</v>
      </c>
      <c r="H42" s="119" t="s">
        <v>167</v>
      </c>
      <c r="I42" s="119" t="s">
        <v>167</v>
      </c>
      <c r="J42" s="119" t="s">
        <v>223</v>
      </c>
      <c r="K42" s="119" t="s">
        <v>188</v>
      </c>
      <c r="L42" s="121" t="s">
        <v>224</v>
      </c>
      <c r="M42" s="121" t="s">
        <v>224</v>
      </c>
      <c r="N42" s="146" t="s">
        <v>225</v>
      </c>
      <c r="O42" s="146" t="s">
        <v>172</v>
      </c>
      <c r="P42" s="146"/>
      <c r="Q42" s="107" t="s">
        <v>226</v>
      </c>
      <c r="R42" s="108" t="e">
        <f>SUMIF([2]DATA!$B$1:$B$65536,'Appendix N'!$AO42,[2]DATA!O$1:O$65536)</f>
        <v>#VALUE!</v>
      </c>
      <c r="S42" s="108">
        <v>0</v>
      </c>
      <c r="T42" s="108" t="e">
        <f t="shared" si="10"/>
        <v>#VALUE!</v>
      </c>
      <c r="U42" s="109" t="e">
        <f>SUM(SUMIF([2]DATA!$B$1:$B$65536,'Appendix N'!$AO42,[2]DATA!P$1:P$65536),SUMIF([2]DATA!$B$1:$B$65536,'Appendix N'!$AO42,[2]DATA!Q$1:Q$65536))</f>
        <v>#VALUE!</v>
      </c>
      <c r="V42" s="108">
        <v>100091</v>
      </c>
      <c r="W42" s="110">
        <v>0</v>
      </c>
      <c r="X42" s="108">
        <v>0</v>
      </c>
      <c r="Y42" s="108">
        <f t="shared" si="11"/>
        <v>0</v>
      </c>
      <c r="Z42" s="108"/>
      <c r="AA42" s="108">
        <f t="shared" si="12"/>
        <v>100091</v>
      </c>
      <c r="AB42" s="111" t="e">
        <f t="shared" si="13"/>
        <v>#VALUE!</v>
      </c>
      <c r="AC42" s="111" t="e">
        <f t="shared" si="14"/>
        <v>#VALUE!</v>
      </c>
      <c r="AD42" s="112">
        <f t="shared" si="15"/>
        <v>0</v>
      </c>
      <c r="AE42" s="161">
        <v>40724</v>
      </c>
      <c r="AF42" s="154">
        <v>20</v>
      </c>
      <c r="AG42" s="129" t="s">
        <v>227</v>
      </c>
      <c r="AH42" s="115" t="s">
        <v>228</v>
      </c>
      <c r="AI42" s="163" t="s">
        <v>247</v>
      </c>
      <c r="AJ42" s="163" t="s">
        <v>253</v>
      </c>
      <c r="AK42" s="163"/>
      <c r="AL42" s="115" t="s">
        <v>249</v>
      </c>
      <c r="AM42" s="116" t="s">
        <v>250</v>
      </c>
      <c r="AN42" s="107" t="s">
        <v>251</v>
      </c>
      <c r="AO42" s="117" t="str">
        <f t="shared" si="9"/>
        <v>255/005/4/36/1019</v>
      </c>
    </row>
    <row r="43" spans="1:41" ht="35.1" customHeight="1">
      <c r="A43" s="107" t="s">
        <v>270</v>
      </c>
      <c r="B43" s="118">
        <v>255005</v>
      </c>
      <c r="C43" s="118">
        <v>4</v>
      </c>
      <c r="D43" s="118">
        <v>36</v>
      </c>
      <c r="E43" s="118">
        <v>1020</v>
      </c>
      <c r="F43" s="119" t="s">
        <v>168</v>
      </c>
      <c r="G43" s="119" t="s">
        <v>222</v>
      </c>
      <c r="H43" s="119" t="s">
        <v>167</v>
      </c>
      <c r="I43" s="119" t="s">
        <v>167</v>
      </c>
      <c r="J43" s="119" t="s">
        <v>223</v>
      </c>
      <c r="K43" s="119" t="s">
        <v>188</v>
      </c>
      <c r="L43" s="121" t="s">
        <v>224</v>
      </c>
      <c r="M43" s="121" t="s">
        <v>224</v>
      </c>
      <c r="N43" s="146" t="s">
        <v>225</v>
      </c>
      <c r="O43" s="146" t="s">
        <v>172</v>
      </c>
      <c r="P43" s="146"/>
      <c r="Q43" s="107" t="s">
        <v>226</v>
      </c>
      <c r="R43" s="108" t="e">
        <f>SUMIF([2]DATA!$B$1:$B$65536,'Appendix N'!$AO43,[2]DATA!O$1:O$65536)</f>
        <v>#VALUE!</v>
      </c>
      <c r="S43" s="108">
        <v>0</v>
      </c>
      <c r="T43" s="108" t="e">
        <f t="shared" si="10"/>
        <v>#VALUE!</v>
      </c>
      <c r="U43" s="109" t="e">
        <f>SUM(SUMIF([2]DATA!$B$1:$B$65536,'Appendix N'!$AO43,[2]DATA!P$1:P$65536),SUMIF([2]DATA!$B$1:$B$65536,'Appendix N'!$AO43,[2]DATA!Q$1:Q$65536))</f>
        <v>#VALUE!</v>
      </c>
      <c r="V43" s="108">
        <v>200000</v>
      </c>
      <c r="W43" s="110">
        <v>0</v>
      </c>
      <c r="X43" s="108">
        <v>0</v>
      </c>
      <c r="Y43" s="108">
        <f t="shared" si="11"/>
        <v>0</v>
      </c>
      <c r="Z43" s="108"/>
      <c r="AA43" s="108">
        <f t="shared" si="12"/>
        <v>200000</v>
      </c>
      <c r="AB43" s="111" t="e">
        <f t="shared" si="13"/>
        <v>#VALUE!</v>
      </c>
      <c r="AC43" s="111" t="e">
        <f t="shared" si="14"/>
        <v>#VALUE!</v>
      </c>
      <c r="AD43" s="112">
        <f t="shared" si="15"/>
        <v>0</v>
      </c>
      <c r="AE43" s="161">
        <v>40724</v>
      </c>
      <c r="AF43" s="154">
        <v>21</v>
      </c>
      <c r="AG43" s="129" t="s">
        <v>227</v>
      </c>
      <c r="AH43" s="115" t="s">
        <v>228</v>
      </c>
      <c r="AI43" s="163" t="s">
        <v>247</v>
      </c>
      <c r="AJ43" s="163" t="s">
        <v>253</v>
      </c>
      <c r="AK43" s="163"/>
      <c r="AL43" s="115" t="s">
        <v>249</v>
      </c>
      <c r="AM43" s="116" t="s">
        <v>250</v>
      </c>
      <c r="AN43" s="107" t="s">
        <v>251</v>
      </c>
      <c r="AO43" s="117" t="str">
        <f t="shared" si="9"/>
        <v>255/005/4/36/1020</v>
      </c>
    </row>
    <row r="44" spans="1:41" ht="35.1" customHeight="1">
      <c r="A44" s="107" t="s">
        <v>271</v>
      </c>
      <c r="B44" s="118">
        <v>255005</v>
      </c>
      <c r="C44" s="118">
        <v>4</v>
      </c>
      <c r="D44" s="118">
        <v>36</v>
      </c>
      <c r="E44" s="118">
        <v>1021</v>
      </c>
      <c r="F44" s="119" t="s">
        <v>168</v>
      </c>
      <c r="G44" s="119" t="s">
        <v>222</v>
      </c>
      <c r="H44" s="119" t="s">
        <v>167</v>
      </c>
      <c r="I44" s="119" t="s">
        <v>167</v>
      </c>
      <c r="J44" s="119" t="s">
        <v>223</v>
      </c>
      <c r="K44" s="119" t="s">
        <v>188</v>
      </c>
      <c r="L44" s="121" t="s">
        <v>224</v>
      </c>
      <c r="M44" s="121" t="s">
        <v>224</v>
      </c>
      <c r="N44" s="146" t="s">
        <v>225</v>
      </c>
      <c r="O44" s="146" t="s">
        <v>172</v>
      </c>
      <c r="P44" s="146"/>
      <c r="Q44" s="107" t="s">
        <v>226</v>
      </c>
      <c r="R44" s="108" t="e">
        <f>SUMIF([2]DATA!$B$1:$B$65536,'Appendix N'!$AO44,[2]DATA!O$1:O$65536)</f>
        <v>#VALUE!</v>
      </c>
      <c r="S44" s="108">
        <v>0</v>
      </c>
      <c r="T44" s="108" t="e">
        <f t="shared" si="10"/>
        <v>#VALUE!</v>
      </c>
      <c r="U44" s="109" t="e">
        <f>SUM(SUMIF([2]DATA!$B$1:$B$65536,'Appendix N'!$AO44,[2]DATA!P$1:P$65536),SUMIF([2]DATA!$B$1:$B$65536,'Appendix N'!$AO44,[2]DATA!Q$1:Q$65536))</f>
        <v>#VALUE!</v>
      </c>
      <c r="V44" s="108">
        <v>300000</v>
      </c>
      <c r="W44" s="110">
        <v>0</v>
      </c>
      <c r="X44" s="108">
        <v>0</v>
      </c>
      <c r="Y44" s="108">
        <f t="shared" si="11"/>
        <v>0</v>
      </c>
      <c r="Z44" s="108"/>
      <c r="AA44" s="108">
        <f t="shared" si="12"/>
        <v>300000</v>
      </c>
      <c r="AB44" s="111" t="e">
        <f t="shared" si="13"/>
        <v>#VALUE!</v>
      </c>
      <c r="AC44" s="111" t="e">
        <f t="shared" si="14"/>
        <v>#VALUE!</v>
      </c>
      <c r="AD44" s="112">
        <f t="shared" si="15"/>
        <v>0</v>
      </c>
      <c r="AE44" s="161">
        <v>40724</v>
      </c>
      <c r="AF44" s="154">
        <v>11</v>
      </c>
      <c r="AG44" s="129" t="s">
        <v>227</v>
      </c>
      <c r="AH44" s="115" t="s">
        <v>228</v>
      </c>
      <c r="AI44" s="163" t="s">
        <v>247</v>
      </c>
      <c r="AJ44" s="163" t="s">
        <v>253</v>
      </c>
      <c r="AK44" s="163"/>
      <c r="AL44" s="115" t="s">
        <v>249</v>
      </c>
      <c r="AM44" s="116" t="s">
        <v>250</v>
      </c>
      <c r="AN44" s="107" t="s">
        <v>251</v>
      </c>
      <c r="AO44" s="117" t="str">
        <f t="shared" si="9"/>
        <v>255/005/4/36/1021</v>
      </c>
    </row>
    <row r="45" spans="1:41" ht="35.1" customHeight="1">
      <c r="A45" s="107" t="s">
        <v>272</v>
      </c>
      <c r="B45" s="118">
        <v>255005</v>
      </c>
      <c r="C45" s="118">
        <v>4</v>
      </c>
      <c r="D45" s="118">
        <v>36</v>
      </c>
      <c r="E45" s="118">
        <v>1022</v>
      </c>
      <c r="F45" s="119" t="s">
        <v>168</v>
      </c>
      <c r="G45" s="119" t="s">
        <v>222</v>
      </c>
      <c r="H45" s="119" t="s">
        <v>167</v>
      </c>
      <c r="I45" s="119" t="s">
        <v>167</v>
      </c>
      <c r="J45" s="119" t="s">
        <v>223</v>
      </c>
      <c r="K45" s="119" t="s">
        <v>188</v>
      </c>
      <c r="L45" s="121" t="s">
        <v>224</v>
      </c>
      <c r="M45" s="121" t="s">
        <v>224</v>
      </c>
      <c r="N45" s="146" t="s">
        <v>225</v>
      </c>
      <c r="O45" s="146" t="s">
        <v>172</v>
      </c>
      <c r="P45" s="146"/>
      <c r="Q45" s="107" t="s">
        <v>226</v>
      </c>
      <c r="R45" s="108" t="e">
        <f>SUMIF([2]DATA!$B$1:$B$65536,'Appendix N'!$AO45,[2]DATA!O$1:O$65536)</f>
        <v>#VALUE!</v>
      </c>
      <c r="S45" s="108">
        <v>0</v>
      </c>
      <c r="T45" s="108" t="e">
        <f t="shared" si="10"/>
        <v>#VALUE!</v>
      </c>
      <c r="U45" s="109" t="e">
        <f>SUM(SUMIF([2]DATA!$B$1:$B$65536,'Appendix N'!$AO45,[2]DATA!P$1:P$65536),SUMIF([2]DATA!$B$1:$B$65536,'Appendix N'!$AO45,[2]DATA!Q$1:Q$65536))</f>
        <v>#VALUE!</v>
      </c>
      <c r="V45" s="108">
        <v>400000</v>
      </c>
      <c r="W45" s="110">
        <v>0</v>
      </c>
      <c r="X45" s="108">
        <v>0</v>
      </c>
      <c r="Y45" s="108">
        <f t="shared" si="11"/>
        <v>0</v>
      </c>
      <c r="Z45" s="108"/>
      <c r="AA45" s="108">
        <f t="shared" si="12"/>
        <v>400000</v>
      </c>
      <c r="AB45" s="111" t="e">
        <f t="shared" si="13"/>
        <v>#VALUE!</v>
      </c>
      <c r="AC45" s="111" t="e">
        <f t="shared" si="14"/>
        <v>#VALUE!</v>
      </c>
      <c r="AD45" s="112">
        <f t="shared" si="15"/>
        <v>0</v>
      </c>
      <c r="AE45" s="161">
        <v>40724</v>
      </c>
      <c r="AF45" s="154">
        <v>17</v>
      </c>
      <c r="AG45" s="129" t="s">
        <v>227</v>
      </c>
      <c r="AH45" s="115" t="s">
        <v>228</v>
      </c>
      <c r="AI45" s="163" t="s">
        <v>247</v>
      </c>
      <c r="AJ45" s="163" t="s">
        <v>253</v>
      </c>
      <c r="AK45" s="163"/>
      <c r="AL45" s="115" t="s">
        <v>249</v>
      </c>
      <c r="AM45" s="116" t="s">
        <v>250</v>
      </c>
      <c r="AN45" s="107" t="s">
        <v>251</v>
      </c>
      <c r="AO45" s="117" t="str">
        <f t="shared" si="9"/>
        <v>255/005/4/36/1022</v>
      </c>
    </row>
    <row r="46" spans="1:41" ht="35.1" customHeight="1">
      <c r="A46" s="107" t="s">
        <v>273</v>
      </c>
      <c r="B46" s="118">
        <v>255005</v>
      </c>
      <c r="C46" s="118">
        <v>4</v>
      </c>
      <c r="D46" s="118">
        <v>36</v>
      </c>
      <c r="E46" s="118">
        <v>1023</v>
      </c>
      <c r="F46" s="119" t="s">
        <v>168</v>
      </c>
      <c r="G46" s="119" t="s">
        <v>222</v>
      </c>
      <c r="H46" s="119" t="s">
        <v>167</v>
      </c>
      <c r="I46" s="119" t="s">
        <v>167</v>
      </c>
      <c r="J46" s="119" t="s">
        <v>223</v>
      </c>
      <c r="K46" s="119" t="s">
        <v>188</v>
      </c>
      <c r="L46" s="121" t="s">
        <v>224</v>
      </c>
      <c r="M46" s="121" t="s">
        <v>224</v>
      </c>
      <c r="N46" s="146" t="s">
        <v>225</v>
      </c>
      <c r="O46" s="146" t="s">
        <v>172</v>
      </c>
      <c r="P46" s="146"/>
      <c r="Q46" s="107" t="s">
        <v>226</v>
      </c>
      <c r="R46" s="108" t="e">
        <f>SUMIF([2]DATA!$B$1:$B$65536,'Appendix N'!$AO46,[2]DATA!O$1:O$65536)</f>
        <v>#VALUE!</v>
      </c>
      <c r="S46" s="108">
        <v>0</v>
      </c>
      <c r="T46" s="108" t="e">
        <f t="shared" si="10"/>
        <v>#VALUE!</v>
      </c>
      <c r="U46" s="109" t="e">
        <f>SUM(SUMIF([2]DATA!$B$1:$B$65536,'Appendix N'!$AO46,[2]DATA!P$1:P$65536),SUMIF([2]DATA!$B$1:$B$65536,'Appendix N'!$AO46,[2]DATA!Q$1:Q$65536))</f>
        <v>#VALUE!</v>
      </c>
      <c r="V46" s="108">
        <v>400000</v>
      </c>
      <c r="W46" s="110">
        <v>0</v>
      </c>
      <c r="X46" s="108">
        <v>0</v>
      </c>
      <c r="Y46" s="108">
        <f t="shared" si="11"/>
        <v>0</v>
      </c>
      <c r="Z46" s="108"/>
      <c r="AA46" s="108">
        <f t="shared" si="12"/>
        <v>400000</v>
      </c>
      <c r="AB46" s="111" t="e">
        <f t="shared" si="13"/>
        <v>#VALUE!</v>
      </c>
      <c r="AC46" s="111" t="e">
        <f t="shared" si="14"/>
        <v>#VALUE!</v>
      </c>
      <c r="AD46" s="112">
        <f t="shared" si="15"/>
        <v>0</v>
      </c>
      <c r="AE46" s="161">
        <v>40724</v>
      </c>
      <c r="AF46" s="154">
        <v>12</v>
      </c>
      <c r="AG46" s="129" t="s">
        <v>227</v>
      </c>
      <c r="AH46" s="115" t="s">
        <v>228</v>
      </c>
      <c r="AI46" s="163" t="s">
        <v>247</v>
      </c>
      <c r="AJ46" s="163" t="s">
        <v>253</v>
      </c>
      <c r="AK46" s="163"/>
      <c r="AL46" s="115" t="s">
        <v>249</v>
      </c>
      <c r="AM46" s="116" t="s">
        <v>250</v>
      </c>
      <c r="AN46" s="107" t="s">
        <v>251</v>
      </c>
      <c r="AO46" s="117" t="str">
        <f t="shared" si="9"/>
        <v>255/005/4/36/1023</v>
      </c>
    </row>
    <row r="47" spans="1:41" ht="35.1" customHeight="1">
      <c r="A47" s="107" t="s">
        <v>274</v>
      </c>
      <c r="B47" s="118">
        <v>255005</v>
      </c>
      <c r="C47" s="118">
        <v>4</v>
      </c>
      <c r="D47" s="118">
        <v>36</v>
      </c>
      <c r="E47" s="118">
        <v>1025</v>
      </c>
      <c r="F47" s="119" t="s">
        <v>168</v>
      </c>
      <c r="G47" s="119" t="s">
        <v>222</v>
      </c>
      <c r="H47" s="119" t="s">
        <v>167</v>
      </c>
      <c r="I47" s="119" t="s">
        <v>167</v>
      </c>
      <c r="J47" s="119" t="s">
        <v>223</v>
      </c>
      <c r="K47" s="119" t="s">
        <v>188</v>
      </c>
      <c r="L47" s="121" t="s">
        <v>224</v>
      </c>
      <c r="M47" s="121" t="s">
        <v>224</v>
      </c>
      <c r="N47" s="146" t="s">
        <v>225</v>
      </c>
      <c r="O47" s="146" t="s">
        <v>172</v>
      </c>
      <c r="P47" s="146"/>
      <c r="Q47" s="107" t="s">
        <v>226</v>
      </c>
      <c r="R47" s="108" t="e">
        <f>SUMIF([2]DATA!$B$1:$B$65536,'Appendix N'!$AO47,[2]DATA!O$1:O$65536)</f>
        <v>#VALUE!</v>
      </c>
      <c r="S47" s="108">
        <v>0</v>
      </c>
      <c r="T47" s="108" t="e">
        <f t="shared" si="10"/>
        <v>#VALUE!</v>
      </c>
      <c r="U47" s="109" t="e">
        <f>SUM(SUMIF([2]DATA!$B$1:$B$65536,'Appendix N'!$AO47,[2]DATA!P$1:P$65536),SUMIF([2]DATA!$B$1:$B$65536,'Appendix N'!$AO47,[2]DATA!Q$1:Q$65536))</f>
        <v>#VALUE!</v>
      </c>
      <c r="V47" s="108">
        <v>600000</v>
      </c>
      <c r="W47" s="110">
        <v>1760.3</v>
      </c>
      <c r="X47" s="108">
        <v>81064.259999999995</v>
      </c>
      <c r="Y47" s="108">
        <f t="shared" si="11"/>
        <v>82824.56</v>
      </c>
      <c r="Z47" s="108"/>
      <c r="AA47" s="108">
        <f t="shared" si="12"/>
        <v>517175.44</v>
      </c>
      <c r="AB47" s="111" t="e">
        <f t="shared" si="13"/>
        <v>#VALUE!</v>
      </c>
      <c r="AC47" s="111" t="e">
        <f t="shared" si="14"/>
        <v>#VALUE!</v>
      </c>
      <c r="AD47" s="112">
        <f t="shared" si="15"/>
        <v>0.13804093333333334</v>
      </c>
      <c r="AE47" s="161">
        <v>40724</v>
      </c>
      <c r="AF47" s="154">
        <v>31</v>
      </c>
      <c r="AG47" s="129" t="s">
        <v>227</v>
      </c>
      <c r="AH47" s="115" t="s">
        <v>275</v>
      </c>
      <c r="AI47" s="163" t="s">
        <v>247</v>
      </c>
      <c r="AL47" s="115" t="s">
        <v>249</v>
      </c>
      <c r="AM47" s="116" t="s">
        <v>276</v>
      </c>
      <c r="AN47" s="107" t="s">
        <v>251</v>
      </c>
      <c r="AO47" s="117" t="str">
        <f t="shared" si="9"/>
        <v>255/005/4/36/1025</v>
      </c>
    </row>
    <row r="48" spans="1:41" ht="35.1" customHeight="1">
      <c r="A48" s="107" t="s">
        <v>277</v>
      </c>
      <c r="B48" s="118">
        <v>255005</v>
      </c>
      <c r="C48" s="118">
        <v>4</v>
      </c>
      <c r="D48" s="118">
        <v>36</v>
      </c>
      <c r="E48" s="118">
        <v>1132</v>
      </c>
      <c r="F48" s="119" t="s">
        <v>168</v>
      </c>
      <c r="G48" s="119" t="s">
        <v>222</v>
      </c>
      <c r="H48" s="119" t="s">
        <v>167</v>
      </c>
      <c r="I48" s="119" t="s">
        <v>167</v>
      </c>
      <c r="J48" s="119" t="s">
        <v>223</v>
      </c>
      <c r="K48" s="119" t="s">
        <v>188</v>
      </c>
      <c r="L48" s="121" t="s">
        <v>224</v>
      </c>
      <c r="M48" s="121" t="s">
        <v>224</v>
      </c>
      <c r="N48" s="146" t="s">
        <v>225</v>
      </c>
      <c r="O48" s="146" t="s">
        <v>172</v>
      </c>
      <c r="P48" s="146"/>
      <c r="Q48" s="107" t="s">
        <v>226</v>
      </c>
      <c r="R48" s="108" t="e">
        <f>SUMIF([2]DATA!$B$1:$B$65536,'Appendix N'!$AO48,[2]DATA!O$1:O$65536)</f>
        <v>#VALUE!</v>
      </c>
      <c r="S48" s="108">
        <v>0</v>
      </c>
      <c r="T48" s="108" t="e">
        <f>SUM(R48:S48)</f>
        <v>#VALUE!</v>
      </c>
      <c r="U48" s="109" t="e">
        <f>SUM(SUMIF([2]DATA!$B$1:$B$65536,'Appendix N'!$AO48,[2]DATA!P$1:P$65536),SUMIF([2]DATA!$B$1:$B$65536,'Appendix N'!$AO48,[2]DATA!Q$1:Q$65536))</f>
        <v>#VALUE!</v>
      </c>
      <c r="V48" s="108">
        <v>1360000</v>
      </c>
      <c r="W48" s="110">
        <v>7385.96</v>
      </c>
      <c r="X48" s="108">
        <v>1352614.03</v>
      </c>
      <c r="Y48" s="108">
        <f t="shared" si="11"/>
        <v>1359999.99</v>
      </c>
      <c r="Z48" s="108"/>
      <c r="AA48" s="108">
        <f t="shared" si="12"/>
        <v>1.0000000009313226E-2</v>
      </c>
      <c r="AB48" s="111" t="e">
        <f>IF(T48&lt;&gt;0,Y48/T48,0)</f>
        <v>#VALUE!</v>
      </c>
      <c r="AC48" s="111" t="e">
        <f t="shared" si="14"/>
        <v>#VALUE!</v>
      </c>
      <c r="AD48" s="112">
        <f t="shared" si="15"/>
        <v>0.99999999264705886</v>
      </c>
      <c r="AE48" s="161">
        <v>40724</v>
      </c>
      <c r="AF48" s="154">
        <v>31</v>
      </c>
      <c r="AG48" s="129" t="s">
        <v>227</v>
      </c>
      <c r="AH48" s="115" t="s">
        <v>275</v>
      </c>
      <c r="AI48" s="163" t="s">
        <v>247</v>
      </c>
      <c r="AL48" s="115" t="s">
        <v>249</v>
      </c>
      <c r="AM48" s="116" t="s">
        <v>276</v>
      </c>
      <c r="AN48" s="107" t="s">
        <v>278</v>
      </c>
      <c r="AO48" s="117" t="str">
        <f t="shared" si="9"/>
        <v>255/005/4/36/1132</v>
      </c>
    </row>
    <row r="49" spans="1:41" ht="51.75" customHeight="1">
      <c r="A49" s="107" t="s">
        <v>279</v>
      </c>
      <c r="B49" s="118">
        <v>255005</v>
      </c>
      <c r="C49" s="118">
        <v>4</v>
      </c>
      <c r="D49" s="118">
        <v>36</v>
      </c>
      <c r="E49" s="118">
        <v>1133</v>
      </c>
      <c r="F49" s="119" t="s">
        <v>168</v>
      </c>
      <c r="G49" s="119" t="s">
        <v>222</v>
      </c>
      <c r="H49" s="119" t="s">
        <v>167</v>
      </c>
      <c r="I49" s="119" t="s">
        <v>167</v>
      </c>
      <c r="J49" s="119" t="s">
        <v>223</v>
      </c>
      <c r="K49" s="119" t="s">
        <v>188</v>
      </c>
      <c r="L49" s="121" t="s">
        <v>224</v>
      </c>
      <c r="M49" s="121" t="s">
        <v>224</v>
      </c>
      <c r="N49" s="146" t="s">
        <v>225</v>
      </c>
      <c r="O49" s="146" t="s">
        <v>172</v>
      </c>
      <c r="P49" s="146"/>
      <c r="Q49" s="107" t="s">
        <v>226</v>
      </c>
      <c r="R49" s="108" t="e">
        <f>SUMIF([2]DATA!$B$1:$B$65536,'Appendix N'!$AO49,[2]DATA!O$1:O$65536)</f>
        <v>#VALUE!</v>
      </c>
      <c r="S49" s="108">
        <v>0</v>
      </c>
      <c r="T49" s="108" t="e">
        <f>SUM(R49:S49)</f>
        <v>#VALUE!</v>
      </c>
      <c r="U49" s="109" t="e">
        <f>SUM(SUMIF([2]DATA!$B$1:$B$65536,'Appendix N'!$AO49,[2]DATA!P$1:P$65536),SUMIF([2]DATA!$B$1:$B$65536,'Appendix N'!$AO49,[2]DATA!Q$1:Q$65536))</f>
        <v>#VALUE!</v>
      </c>
      <c r="V49" s="108">
        <v>2500000</v>
      </c>
      <c r="W49" s="110">
        <v>0</v>
      </c>
      <c r="X49" s="108">
        <v>0</v>
      </c>
      <c r="Y49" s="108">
        <f t="shared" si="11"/>
        <v>0</v>
      </c>
      <c r="Z49" s="108"/>
      <c r="AA49" s="108">
        <f t="shared" si="12"/>
        <v>2500000</v>
      </c>
      <c r="AB49" s="111" t="e">
        <f>IF(T49&lt;&gt;0,Y49/T49,0)</f>
        <v>#VALUE!</v>
      </c>
      <c r="AC49" s="111" t="e">
        <f t="shared" si="14"/>
        <v>#VALUE!</v>
      </c>
      <c r="AD49" s="112">
        <f t="shared" si="15"/>
        <v>0</v>
      </c>
      <c r="AE49" s="161">
        <v>40724</v>
      </c>
      <c r="AF49" s="154">
        <v>31</v>
      </c>
      <c r="AG49" s="129" t="s">
        <v>227</v>
      </c>
      <c r="AH49" s="115" t="s">
        <v>275</v>
      </c>
      <c r="AI49" s="163" t="s">
        <v>247</v>
      </c>
      <c r="AL49" s="115" t="s">
        <v>249</v>
      </c>
      <c r="AM49" s="116" t="s">
        <v>276</v>
      </c>
      <c r="AN49" s="107" t="s">
        <v>280</v>
      </c>
      <c r="AO49" s="117" t="str">
        <f t="shared" si="9"/>
        <v>255/005/4/36/1133</v>
      </c>
    </row>
    <row r="50" spans="1:41" ht="35.1" customHeight="1">
      <c r="A50" s="107" t="s">
        <v>281</v>
      </c>
      <c r="B50" s="118">
        <v>255005</v>
      </c>
      <c r="C50" s="118">
        <v>4</v>
      </c>
      <c r="D50" s="118">
        <v>35</v>
      </c>
      <c r="E50" s="118">
        <v>1001</v>
      </c>
      <c r="F50" s="119" t="s">
        <v>168</v>
      </c>
      <c r="G50" s="119" t="s">
        <v>222</v>
      </c>
      <c r="H50" s="119" t="s">
        <v>167</v>
      </c>
      <c r="I50" s="119" t="s">
        <v>167</v>
      </c>
      <c r="J50" s="119" t="s">
        <v>223</v>
      </c>
      <c r="K50" s="119" t="s">
        <v>188</v>
      </c>
      <c r="L50" s="121" t="s">
        <v>224</v>
      </c>
      <c r="M50" s="121" t="s">
        <v>224</v>
      </c>
      <c r="N50" s="146" t="s">
        <v>225</v>
      </c>
      <c r="O50" s="146" t="s">
        <v>172</v>
      </c>
      <c r="P50" s="146"/>
      <c r="Q50" s="107" t="s">
        <v>282</v>
      </c>
      <c r="R50" s="108" t="e">
        <f>SUMIF([2]DATA!$B$1:$B$65536,'Appendix N'!$AO50,[2]DATA!O$1:O$65536)</f>
        <v>#VALUE!</v>
      </c>
      <c r="S50" s="108">
        <v>0</v>
      </c>
      <c r="T50" s="108" t="e">
        <f t="shared" si="10"/>
        <v>#VALUE!</v>
      </c>
      <c r="U50" s="109" t="e">
        <f>SUM(SUMIF([2]DATA!$B$1:$B$65536,'Appendix N'!$AO50,[2]DATA!P$1:P$65536),SUMIF([2]DATA!$B$1:$B$65536,'Appendix N'!$AO50,[2]DATA!Q$1:Q$65536))</f>
        <v>#VALUE!</v>
      </c>
      <c r="V50" s="108">
        <v>15000000</v>
      </c>
      <c r="W50" s="110">
        <v>2743815.6599999997</v>
      </c>
      <c r="X50" s="108">
        <v>1210651.2</v>
      </c>
      <c r="Y50" s="108">
        <f t="shared" si="11"/>
        <v>3954466.8599999994</v>
      </c>
      <c r="Z50" s="108"/>
      <c r="AA50" s="108">
        <f t="shared" si="12"/>
        <v>11045533.140000001</v>
      </c>
      <c r="AB50" s="111" t="e">
        <f t="shared" si="13"/>
        <v>#VALUE!</v>
      </c>
      <c r="AC50" s="111" t="e">
        <f t="shared" si="14"/>
        <v>#VALUE!</v>
      </c>
      <c r="AD50" s="112">
        <f t="shared" si="15"/>
        <v>0.26363112399999994</v>
      </c>
      <c r="AE50" s="161">
        <v>40724</v>
      </c>
      <c r="AF50" s="154">
        <v>13</v>
      </c>
      <c r="AG50" s="129" t="s">
        <v>227</v>
      </c>
      <c r="AH50" s="115" t="s">
        <v>228</v>
      </c>
      <c r="AI50" s="163" t="s">
        <v>283</v>
      </c>
      <c r="AJ50" s="107" t="s">
        <v>284</v>
      </c>
      <c r="AL50" s="164" t="s">
        <v>285</v>
      </c>
      <c r="AM50" s="116" t="s">
        <v>286</v>
      </c>
      <c r="AN50" s="107" t="s">
        <v>287</v>
      </c>
      <c r="AO50" s="117" t="str">
        <f t="shared" si="9"/>
        <v>255/005/4/35/1001</v>
      </c>
    </row>
    <row r="51" spans="1:41" ht="55.5" customHeight="1">
      <c r="A51" s="107" t="s">
        <v>288</v>
      </c>
      <c r="B51" s="118">
        <v>255005</v>
      </c>
      <c r="C51" s="118">
        <v>4</v>
      </c>
      <c r="D51" s="118">
        <v>35</v>
      </c>
      <c r="E51" s="118">
        <v>1002</v>
      </c>
      <c r="F51" s="119" t="s">
        <v>168</v>
      </c>
      <c r="G51" s="119" t="s">
        <v>222</v>
      </c>
      <c r="H51" s="119" t="s">
        <v>167</v>
      </c>
      <c r="I51" s="119" t="s">
        <v>167</v>
      </c>
      <c r="J51" s="119" t="s">
        <v>223</v>
      </c>
      <c r="K51" s="119" t="s">
        <v>188</v>
      </c>
      <c r="L51" s="121" t="s">
        <v>224</v>
      </c>
      <c r="M51" s="121" t="s">
        <v>224</v>
      </c>
      <c r="N51" s="146" t="s">
        <v>225</v>
      </c>
      <c r="O51" s="146" t="s">
        <v>172</v>
      </c>
      <c r="P51" s="146"/>
      <c r="Q51" s="107" t="s">
        <v>282</v>
      </c>
      <c r="R51" s="108" t="e">
        <f>SUMIF([2]DATA!$B$1:$B$65536,'Appendix N'!$AO51,[2]DATA!O$1:O$65536)</f>
        <v>#VALUE!</v>
      </c>
      <c r="S51" s="108">
        <v>0</v>
      </c>
      <c r="T51" s="108" t="e">
        <f t="shared" si="10"/>
        <v>#VALUE!</v>
      </c>
      <c r="U51" s="109" t="e">
        <f>SUM(SUMIF([2]DATA!$B$1:$B$65536,'Appendix N'!$AO51,[2]DATA!P$1:P$65536),SUMIF([2]DATA!$B$1:$B$65536,'Appendix N'!$AO51,[2]DATA!Q$1:Q$65536))</f>
        <v>#VALUE!</v>
      </c>
      <c r="V51" s="108">
        <v>7241014</v>
      </c>
      <c r="W51" s="110">
        <v>553944.86</v>
      </c>
      <c r="X51" s="108">
        <v>-487212.46</v>
      </c>
      <c r="Y51" s="108">
        <f t="shared" si="11"/>
        <v>66732.399999999965</v>
      </c>
      <c r="Z51" s="108"/>
      <c r="AA51" s="108">
        <f t="shared" si="12"/>
        <v>7174281.5999999996</v>
      </c>
      <c r="AB51" s="111" t="e">
        <f t="shared" si="13"/>
        <v>#VALUE!</v>
      </c>
      <c r="AC51" s="111" t="e">
        <f t="shared" si="14"/>
        <v>#VALUE!</v>
      </c>
      <c r="AD51" s="112">
        <f t="shared" si="15"/>
        <v>9.2158915864545988E-3</v>
      </c>
      <c r="AE51" s="161">
        <v>40724</v>
      </c>
      <c r="AF51" s="154">
        <v>19</v>
      </c>
      <c r="AG51" s="129" t="s">
        <v>227</v>
      </c>
      <c r="AH51" s="115" t="s">
        <v>289</v>
      </c>
      <c r="AI51" s="107" t="s">
        <v>289</v>
      </c>
      <c r="AJ51" s="107" t="s">
        <v>290</v>
      </c>
      <c r="AL51" s="115" t="s">
        <v>289</v>
      </c>
      <c r="AM51" s="116" t="s">
        <v>291</v>
      </c>
      <c r="AN51" s="165" t="s">
        <v>292</v>
      </c>
      <c r="AO51" s="117" t="str">
        <f t="shared" si="9"/>
        <v>255/005/4/35/1002</v>
      </c>
    </row>
    <row r="52" spans="1:41" ht="135" hidden="1" customHeight="1">
      <c r="A52" s="107" t="s">
        <v>293</v>
      </c>
      <c r="B52" s="118">
        <v>255005</v>
      </c>
      <c r="C52" s="118">
        <v>4</v>
      </c>
      <c r="D52" s="118">
        <v>35</v>
      </c>
      <c r="E52" s="118">
        <v>1003</v>
      </c>
      <c r="F52" s="119" t="s">
        <v>168</v>
      </c>
      <c r="G52" s="119" t="s">
        <v>222</v>
      </c>
      <c r="H52" s="119" t="s">
        <v>167</v>
      </c>
      <c r="I52" s="119" t="s">
        <v>167</v>
      </c>
      <c r="J52" s="119" t="s">
        <v>223</v>
      </c>
      <c r="K52" s="119" t="s">
        <v>188</v>
      </c>
      <c r="L52" s="121" t="s">
        <v>224</v>
      </c>
      <c r="M52" s="121" t="s">
        <v>224</v>
      </c>
      <c r="N52" s="146" t="s">
        <v>225</v>
      </c>
      <c r="O52" s="146" t="s">
        <v>172</v>
      </c>
      <c r="P52" s="146"/>
      <c r="Q52" s="107" t="s">
        <v>282</v>
      </c>
      <c r="R52" s="108" t="e">
        <f>SUMIF([2]DATA!$B$1:$B$65536,'Appendix N'!$AO52,[2]DATA!O$1:O$65536)</f>
        <v>#VALUE!</v>
      </c>
      <c r="S52" s="108">
        <v>0</v>
      </c>
      <c r="T52" s="108" t="e">
        <f t="shared" si="10"/>
        <v>#VALUE!</v>
      </c>
      <c r="U52" s="109" t="e">
        <f>SUM(SUMIF([2]DATA!$B$1:$B$65536,'Appendix N'!$AO52,[2]DATA!P$1:P$65536),SUMIF([2]DATA!$B$1:$B$65536,'Appendix N'!$AO52,[2]DATA!Q$1:Q$65536))</f>
        <v>#VALUE!</v>
      </c>
      <c r="V52" s="108">
        <v>0</v>
      </c>
      <c r="W52" s="110">
        <v>0</v>
      </c>
      <c r="X52" s="108"/>
      <c r="Y52" s="108">
        <f t="shared" si="11"/>
        <v>0</v>
      </c>
      <c r="Z52" s="108"/>
      <c r="AA52" s="108">
        <f t="shared" si="12"/>
        <v>0</v>
      </c>
      <c r="AB52" s="111" t="e">
        <f t="shared" si="13"/>
        <v>#VALUE!</v>
      </c>
      <c r="AC52" s="111" t="e">
        <f t="shared" si="14"/>
        <v>#VALUE!</v>
      </c>
      <c r="AD52" s="112" t="e">
        <f t="shared" si="15"/>
        <v>#DIV/0!</v>
      </c>
      <c r="AE52" s="161">
        <v>40724</v>
      </c>
      <c r="AF52" s="154">
        <v>13</v>
      </c>
      <c r="AG52" s="129" t="s">
        <v>227</v>
      </c>
      <c r="AH52" s="115" t="s">
        <v>294</v>
      </c>
      <c r="AI52" s="107" t="s">
        <v>295</v>
      </c>
      <c r="AJ52" s="107" t="s">
        <v>284</v>
      </c>
      <c r="AL52" s="115" t="s">
        <v>296</v>
      </c>
      <c r="AM52" s="116" t="s">
        <v>297</v>
      </c>
      <c r="AN52" s="166" t="s">
        <v>233</v>
      </c>
      <c r="AO52" s="117" t="str">
        <f t="shared" si="9"/>
        <v>255/005/4/35/1003</v>
      </c>
    </row>
    <row r="53" spans="1:41" ht="39" hidden="1" customHeight="1">
      <c r="A53" s="107" t="s">
        <v>298</v>
      </c>
      <c r="B53" s="118">
        <v>255005</v>
      </c>
      <c r="C53" s="118">
        <v>4</v>
      </c>
      <c r="D53" s="118">
        <v>35</v>
      </c>
      <c r="E53" s="118">
        <v>1004</v>
      </c>
      <c r="F53" s="119" t="s">
        <v>168</v>
      </c>
      <c r="G53" s="119" t="s">
        <v>222</v>
      </c>
      <c r="H53" s="119" t="s">
        <v>167</v>
      </c>
      <c r="I53" s="119" t="s">
        <v>167</v>
      </c>
      <c r="J53" s="119" t="s">
        <v>223</v>
      </c>
      <c r="K53" s="119" t="s">
        <v>188</v>
      </c>
      <c r="L53" s="121" t="s">
        <v>224</v>
      </c>
      <c r="M53" s="121" t="s">
        <v>224</v>
      </c>
      <c r="N53" s="146" t="s">
        <v>225</v>
      </c>
      <c r="O53" s="146" t="s">
        <v>172</v>
      </c>
      <c r="P53" s="146"/>
      <c r="Q53" s="107" t="s">
        <v>282</v>
      </c>
      <c r="R53" s="108" t="e">
        <f>SUMIF([2]DATA!$B$1:$B$65536,'Appendix N'!$AO53,[2]DATA!O$1:O$65536)</f>
        <v>#VALUE!</v>
      </c>
      <c r="S53" s="108">
        <v>0</v>
      </c>
      <c r="T53" s="108" t="e">
        <f t="shared" si="10"/>
        <v>#VALUE!</v>
      </c>
      <c r="U53" s="109" t="e">
        <f>SUM(SUMIF([2]DATA!$B$1:$B$65536,'Appendix N'!$AO53,[2]DATA!P$1:P$65536),SUMIF([2]DATA!$B$1:$B$65536,'Appendix N'!$AO53,[2]DATA!Q$1:Q$65536))</f>
        <v>#VALUE!</v>
      </c>
      <c r="V53" s="108">
        <v>0</v>
      </c>
      <c r="W53" s="110">
        <v>0</v>
      </c>
      <c r="X53" s="108"/>
      <c r="Y53" s="108">
        <f t="shared" si="11"/>
        <v>0</v>
      </c>
      <c r="Z53" s="108"/>
      <c r="AA53" s="108">
        <f t="shared" si="12"/>
        <v>0</v>
      </c>
      <c r="AB53" s="111" t="e">
        <f t="shared" si="13"/>
        <v>#VALUE!</v>
      </c>
      <c r="AC53" s="111" t="e">
        <f t="shared" si="14"/>
        <v>#VALUE!</v>
      </c>
      <c r="AD53" s="112" t="e">
        <f t="shared" si="15"/>
        <v>#DIV/0!</v>
      </c>
      <c r="AE53" s="161">
        <v>40724</v>
      </c>
      <c r="AF53" s="154">
        <v>13</v>
      </c>
      <c r="AG53" s="129" t="s">
        <v>227</v>
      </c>
      <c r="AH53" s="115" t="s">
        <v>299</v>
      </c>
      <c r="AI53" s="163" t="s">
        <v>247</v>
      </c>
      <c r="AJ53" s="163" t="s">
        <v>300</v>
      </c>
      <c r="AK53" s="163"/>
      <c r="AL53" s="115" t="s">
        <v>301</v>
      </c>
      <c r="AM53" s="116" t="s">
        <v>302</v>
      </c>
      <c r="AN53" s="162" t="s">
        <v>303</v>
      </c>
      <c r="AO53" s="117" t="str">
        <f t="shared" si="9"/>
        <v>255/005/4/35/1004</v>
      </c>
    </row>
    <row r="54" spans="1:41" ht="35.1" customHeight="1">
      <c r="A54" s="107" t="s">
        <v>279</v>
      </c>
      <c r="B54" s="118">
        <v>255005</v>
      </c>
      <c r="C54" s="118">
        <v>4</v>
      </c>
      <c r="D54" s="118">
        <v>35</v>
      </c>
      <c r="E54" s="118">
        <v>1005</v>
      </c>
      <c r="F54" s="119" t="s">
        <v>168</v>
      </c>
      <c r="G54" s="119" t="s">
        <v>222</v>
      </c>
      <c r="H54" s="119" t="s">
        <v>167</v>
      </c>
      <c r="I54" s="119" t="s">
        <v>167</v>
      </c>
      <c r="J54" s="119" t="s">
        <v>223</v>
      </c>
      <c r="K54" s="119" t="s">
        <v>188</v>
      </c>
      <c r="L54" s="121" t="s">
        <v>224</v>
      </c>
      <c r="M54" s="121" t="s">
        <v>224</v>
      </c>
      <c r="N54" s="146" t="s">
        <v>225</v>
      </c>
      <c r="O54" s="146" t="s">
        <v>172</v>
      </c>
      <c r="P54" s="146"/>
      <c r="Q54" s="107" t="s">
        <v>282</v>
      </c>
      <c r="R54" s="108" t="e">
        <f>SUMIF([2]DATA!$B$1:$B$65536,'Appendix N'!$AO54,[2]DATA!O$1:O$65536)</f>
        <v>#VALUE!</v>
      </c>
      <c r="S54" s="108">
        <v>0</v>
      </c>
      <c r="T54" s="108" t="e">
        <f t="shared" si="10"/>
        <v>#VALUE!</v>
      </c>
      <c r="U54" s="109" t="e">
        <f>SUM(SUMIF([2]DATA!$B$1:$B$65536,'Appendix N'!$AO54,[2]DATA!P$1:P$65536),SUMIF([2]DATA!$B$1:$B$65536,'Appendix N'!$AO54,[2]DATA!Q$1:Q$65536))</f>
        <v>#VALUE!</v>
      </c>
      <c r="V54" s="108">
        <v>668500</v>
      </c>
      <c r="W54" s="110">
        <v>0</v>
      </c>
      <c r="X54" s="108">
        <v>0</v>
      </c>
      <c r="Y54" s="108">
        <f t="shared" si="11"/>
        <v>0</v>
      </c>
      <c r="Z54" s="108"/>
      <c r="AA54" s="108">
        <f t="shared" si="12"/>
        <v>668500</v>
      </c>
      <c r="AB54" s="111" t="e">
        <f t="shared" si="13"/>
        <v>#VALUE!</v>
      </c>
      <c r="AC54" s="111" t="e">
        <f t="shared" si="14"/>
        <v>#VALUE!</v>
      </c>
      <c r="AD54" s="112">
        <f t="shared" si="15"/>
        <v>0</v>
      </c>
      <c r="AE54" s="161">
        <v>40724</v>
      </c>
      <c r="AF54" s="154">
        <v>6</v>
      </c>
      <c r="AG54" s="129" t="s">
        <v>227</v>
      </c>
      <c r="AH54" s="115" t="s">
        <v>294</v>
      </c>
      <c r="AI54" s="107" t="s">
        <v>304</v>
      </c>
      <c r="AJ54" s="107" t="s">
        <v>284</v>
      </c>
      <c r="AL54" s="164" t="s">
        <v>305</v>
      </c>
      <c r="AM54" s="116" t="s">
        <v>302</v>
      </c>
      <c r="AN54" s="165" t="s">
        <v>306</v>
      </c>
      <c r="AO54" s="117" t="str">
        <f t="shared" si="9"/>
        <v>255/005/4/35/1005</v>
      </c>
    </row>
    <row r="55" spans="1:41" ht="30" customHeight="1">
      <c r="A55" s="107" t="s">
        <v>307</v>
      </c>
      <c r="B55" s="118">
        <v>255005</v>
      </c>
      <c r="C55" s="118">
        <v>5</v>
      </c>
      <c r="D55" s="119" t="s">
        <v>168</v>
      </c>
      <c r="E55" s="118">
        <v>1202</v>
      </c>
      <c r="F55" s="119" t="s">
        <v>168</v>
      </c>
      <c r="G55" s="119" t="s">
        <v>187</v>
      </c>
      <c r="H55" s="119" t="s">
        <v>167</v>
      </c>
      <c r="I55" s="119" t="s">
        <v>167</v>
      </c>
      <c r="J55" s="118">
        <v>270</v>
      </c>
      <c r="K55" s="119" t="s">
        <v>188</v>
      </c>
      <c r="L55" s="125" t="s">
        <v>189</v>
      </c>
      <c r="M55" s="121" t="s">
        <v>171</v>
      </c>
      <c r="N55" s="146" t="s">
        <v>205</v>
      </c>
      <c r="O55" s="146" t="s">
        <v>172</v>
      </c>
      <c r="P55" s="146"/>
      <c r="Q55" s="123" t="s">
        <v>190</v>
      </c>
      <c r="R55" s="108" t="e">
        <f>SUMIF([2]DATA!$B$1:$B$65536,'Appendix N'!$AO55,[2]DATA!O$1:O$65536)</f>
        <v>#VALUE!</v>
      </c>
      <c r="S55" s="108">
        <v>7000</v>
      </c>
      <c r="T55" s="108" t="e">
        <f t="shared" si="10"/>
        <v>#VALUE!</v>
      </c>
      <c r="U55" s="109"/>
      <c r="V55" s="108">
        <v>5225</v>
      </c>
      <c r="W55" s="110">
        <v>5224.74</v>
      </c>
      <c r="X55" s="108">
        <v>0</v>
      </c>
      <c r="Y55" s="108">
        <f t="shared" si="11"/>
        <v>5224.74</v>
      </c>
      <c r="Z55" s="108"/>
      <c r="AA55" s="108">
        <f t="shared" si="12"/>
        <v>0.26000000000021828</v>
      </c>
      <c r="AB55" s="111" t="e">
        <f t="shared" si="13"/>
        <v>#VALUE!</v>
      </c>
      <c r="AC55" s="111" t="e">
        <f t="shared" si="14"/>
        <v>#VALUE!</v>
      </c>
      <c r="AD55" s="112">
        <f t="shared" si="15"/>
        <v>0.9999502392344497</v>
      </c>
      <c r="AE55" s="161"/>
      <c r="AF55" s="154"/>
      <c r="AG55" s="129"/>
      <c r="AH55" s="115"/>
      <c r="AL55" s="115" t="s">
        <v>308</v>
      </c>
      <c r="AM55" s="116" t="s">
        <v>309</v>
      </c>
      <c r="AN55" s="107" t="s">
        <v>310</v>
      </c>
      <c r="AO55" s="117" t="str">
        <f t="shared" si="9"/>
        <v>255/005/5/05/1202</v>
      </c>
    </row>
    <row r="56" spans="1:41" ht="30" customHeight="1">
      <c r="A56" s="107" t="s">
        <v>311</v>
      </c>
      <c r="B56" s="118">
        <v>255005</v>
      </c>
      <c r="C56" s="118">
        <v>6</v>
      </c>
      <c r="D56" s="119">
        <v>75</v>
      </c>
      <c r="E56" s="118">
        <v>1100</v>
      </c>
      <c r="F56" s="119" t="s">
        <v>168</v>
      </c>
      <c r="G56" s="119" t="s">
        <v>222</v>
      </c>
      <c r="H56" s="119" t="s">
        <v>167</v>
      </c>
      <c r="I56" s="119" t="s">
        <v>167</v>
      </c>
      <c r="J56" s="119" t="s">
        <v>223</v>
      </c>
      <c r="K56" s="119" t="s">
        <v>169</v>
      </c>
      <c r="L56" s="121" t="s">
        <v>224</v>
      </c>
      <c r="M56" s="121" t="s">
        <v>224</v>
      </c>
      <c r="N56" s="146"/>
      <c r="O56" s="146" t="s">
        <v>172</v>
      </c>
      <c r="P56" s="146"/>
      <c r="Q56" s="167" t="s">
        <v>312</v>
      </c>
      <c r="R56" s="108" t="e">
        <f>SUMIF([2]DATA!$B$1:$B$65536,'Appendix N'!$AO56,[2]DATA!O$1:O$65536)</f>
        <v>#VALUE!</v>
      </c>
      <c r="S56" s="108">
        <v>336462</v>
      </c>
      <c r="T56" s="108" t="e">
        <f t="shared" si="10"/>
        <v>#VALUE!</v>
      </c>
      <c r="U56" s="109"/>
      <c r="V56" s="108">
        <v>336462</v>
      </c>
      <c r="W56" s="110">
        <v>0</v>
      </c>
      <c r="X56" s="108">
        <v>78881.75</v>
      </c>
      <c r="Y56" s="108">
        <f t="shared" si="11"/>
        <v>78881.75</v>
      </c>
      <c r="Z56" s="108"/>
      <c r="AA56" s="108">
        <f t="shared" si="12"/>
        <v>257580.25</v>
      </c>
      <c r="AB56" s="111" t="e">
        <f t="shared" si="13"/>
        <v>#VALUE!</v>
      </c>
      <c r="AC56" s="111" t="e">
        <f t="shared" si="14"/>
        <v>#VALUE!</v>
      </c>
      <c r="AD56" s="112">
        <f t="shared" si="15"/>
        <v>0.23444475156184055</v>
      </c>
      <c r="AE56" s="161"/>
      <c r="AF56" s="154"/>
      <c r="AG56" s="129"/>
      <c r="AH56" s="115"/>
      <c r="AL56" s="115" t="s">
        <v>313</v>
      </c>
      <c r="AM56" s="116" t="s">
        <v>309</v>
      </c>
      <c r="AN56" s="165" t="s">
        <v>314</v>
      </c>
      <c r="AO56" s="117" t="str">
        <f t="shared" si="9"/>
        <v>255/005/6/75/1100</v>
      </c>
    </row>
    <row r="57" spans="1:41" ht="30" customHeight="1">
      <c r="A57" s="107" t="s">
        <v>315</v>
      </c>
      <c r="B57" s="118">
        <v>255005</v>
      </c>
      <c r="C57" s="118">
        <v>6</v>
      </c>
      <c r="D57" s="119">
        <v>75</v>
      </c>
      <c r="E57" s="118">
        <v>1101</v>
      </c>
      <c r="F57" s="119" t="s">
        <v>168</v>
      </c>
      <c r="G57" s="119" t="s">
        <v>222</v>
      </c>
      <c r="H57" s="119" t="s">
        <v>167</v>
      </c>
      <c r="I57" s="119" t="s">
        <v>167</v>
      </c>
      <c r="J57" s="119" t="s">
        <v>223</v>
      </c>
      <c r="K57" s="119" t="s">
        <v>169</v>
      </c>
      <c r="L57" s="121" t="s">
        <v>224</v>
      </c>
      <c r="M57" s="121" t="s">
        <v>224</v>
      </c>
      <c r="N57" s="146"/>
      <c r="O57" s="146" t="s">
        <v>172</v>
      </c>
      <c r="P57" s="146"/>
      <c r="Q57" s="167" t="s">
        <v>312</v>
      </c>
      <c r="R57" s="108" t="e">
        <f>SUMIF([2]DATA!$B$1:$B$65536,'Appendix N'!$AO57,[2]DATA!O$1:O$65536)</f>
        <v>#VALUE!</v>
      </c>
      <c r="S57" s="108">
        <v>33903</v>
      </c>
      <c r="T57" s="108" t="e">
        <f t="shared" si="10"/>
        <v>#VALUE!</v>
      </c>
      <c r="U57" s="109"/>
      <c r="V57" s="108">
        <v>33903</v>
      </c>
      <c r="W57" s="110">
        <v>0</v>
      </c>
      <c r="X57" s="108">
        <v>0</v>
      </c>
      <c r="Y57" s="108">
        <f t="shared" si="11"/>
        <v>0</v>
      </c>
      <c r="Z57" s="108"/>
      <c r="AA57" s="108">
        <f t="shared" si="12"/>
        <v>33903</v>
      </c>
      <c r="AB57" s="111" t="e">
        <f t="shared" si="13"/>
        <v>#VALUE!</v>
      </c>
      <c r="AC57" s="111" t="e">
        <f t="shared" si="14"/>
        <v>#VALUE!</v>
      </c>
      <c r="AD57" s="112">
        <f t="shared" si="15"/>
        <v>0</v>
      </c>
      <c r="AE57" s="161"/>
      <c r="AF57" s="154"/>
      <c r="AG57" s="129"/>
      <c r="AH57" s="115"/>
      <c r="AL57" s="115" t="s">
        <v>316</v>
      </c>
      <c r="AM57" s="116" t="s">
        <v>309</v>
      </c>
      <c r="AN57" s="107" t="s">
        <v>317</v>
      </c>
      <c r="AO57" s="117" t="str">
        <f t="shared" si="9"/>
        <v>255/005/6/75/1101</v>
      </c>
    </row>
    <row r="58" spans="1:41" ht="30.75" hidden="1" customHeight="1">
      <c r="A58" s="107" t="s">
        <v>318</v>
      </c>
      <c r="B58" s="118">
        <v>255005</v>
      </c>
      <c r="C58" s="118">
        <v>6</v>
      </c>
      <c r="D58" s="119">
        <v>75</v>
      </c>
      <c r="E58" s="118">
        <v>1102</v>
      </c>
      <c r="F58" s="119" t="s">
        <v>168</v>
      </c>
      <c r="G58" s="119" t="s">
        <v>222</v>
      </c>
      <c r="H58" s="119" t="s">
        <v>167</v>
      </c>
      <c r="I58" s="119" t="s">
        <v>167</v>
      </c>
      <c r="J58" s="119" t="s">
        <v>223</v>
      </c>
      <c r="K58" s="119" t="s">
        <v>169</v>
      </c>
      <c r="L58" s="121" t="s">
        <v>224</v>
      </c>
      <c r="M58" s="121" t="s">
        <v>224</v>
      </c>
      <c r="N58" s="146"/>
      <c r="O58" s="146" t="s">
        <v>172</v>
      </c>
      <c r="P58" s="146"/>
      <c r="Q58" s="168" t="s">
        <v>312</v>
      </c>
      <c r="R58" s="108" t="e">
        <f>SUMIF([2]DATA!$B$1:$B$65536,'Appendix N'!$AO58,[2]DATA!O$1:O$65536)</f>
        <v>#VALUE!</v>
      </c>
      <c r="S58" s="108">
        <v>274097</v>
      </c>
      <c r="T58" s="108" t="e">
        <f t="shared" si="10"/>
        <v>#VALUE!</v>
      </c>
      <c r="U58" s="109">
        <v>-274097</v>
      </c>
      <c r="V58" s="108">
        <v>0</v>
      </c>
      <c r="W58" s="110">
        <v>0</v>
      </c>
      <c r="X58" s="108"/>
      <c r="Y58" s="108">
        <f t="shared" si="11"/>
        <v>0</v>
      </c>
      <c r="Z58" s="108"/>
      <c r="AA58" s="108">
        <f t="shared" si="12"/>
        <v>0</v>
      </c>
      <c r="AB58" s="111" t="e">
        <f t="shared" si="13"/>
        <v>#VALUE!</v>
      </c>
      <c r="AC58" s="111" t="e">
        <f t="shared" si="14"/>
        <v>#VALUE!</v>
      </c>
      <c r="AD58" s="112" t="e">
        <f t="shared" si="15"/>
        <v>#DIV/0!</v>
      </c>
      <c r="AE58" s="161"/>
      <c r="AF58" s="154"/>
      <c r="AG58" s="129"/>
      <c r="AH58" s="115"/>
      <c r="AL58" s="169" t="s">
        <v>313</v>
      </c>
      <c r="AM58" s="116" t="s">
        <v>309</v>
      </c>
      <c r="AN58" s="170" t="s">
        <v>319</v>
      </c>
      <c r="AO58" s="117" t="str">
        <f t="shared" si="9"/>
        <v>255/005/6/75/1102</v>
      </c>
    </row>
    <row r="59" spans="1:41" ht="30" customHeight="1" thickBot="1">
      <c r="A59" s="131" t="s">
        <v>320</v>
      </c>
      <c r="B59" s="132"/>
      <c r="C59" s="132"/>
      <c r="D59" s="132"/>
      <c r="E59" s="132"/>
      <c r="F59" s="132"/>
      <c r="G59" s="132"/>
      <c r="H59" s="132"/>
      <c r="I59" s="132"/>
      <c r="J59" s="132"/>
      <c r="K59" s="132"/>
      <c r="L59" s="133">
        <v>3</v>
      </c>
      <c r="M59" s="133"/>
      <c r="N59" s="134"/>
      <c r="O59" s="132"/>
      <c r="P59" s="132"/>
      <c r="Q59" s="135"/>
      <c r="R59" s="136" t="e">
        <f>SUM(R28:R58)</f>
        <v>#VALUE!</v>
      </c>
      <c r="S59" s="136">
        <f>SUM(S28:S58)</f>
        <v>651462</v>
      </c>
      <c r="T59" s="136" t="e">
        <f>SUM(T28:T58)</f>
        <v>#VALUE!</v>
      </c>
      <c r="U59" s="137" t="e">
        <f>SUM(U28:U58)</f>
        <v>#VALUE!</v>
      </c>
      <c r="V59" s="136">
        <v>65441265</v>
      </c>
      <c r="W59" s="138">
        <v>9035920.8099999987</v>
      </c>
      <c r="X59" s="136">
        <f>SUM(X28:X58)</f>
        <v>4992680.1199999992</v>
      </c>
      <c r="Y59" s="136">
        <f t="shared" si="11"/>
        <v>14028600.929999998</v>
      </c>
      <c r="Z59" s="136">
        <f>SUM(Z28:Z58)</f>
        <v>0</v>
      </c>
      <c r="AA59" s="136">
        <f t="shared" si="12"/>
        <v>51412664.07</v>
      </c>
      <c r="AB59" s="139" t="e">
        <f>Y59/T59</f>
        <v>#VALUE!</v>
      </c>
      <c r="AC59" s="139" t="e">
        <f t="shared" si="14"/>
        <v>#VALUE!</v>
      </c>
      <c r="AD59" s="140">
        <f t="shared" si="15"/>
        <v>0.21436934218799097</v>
      </c>
      <c r="AE59" s="171">
        <f t="shared" si="15"/>
        <v>0</v>
      </c>
      <c r="AF59" s="172">
        <f t="shared" si="15"/>
        <v>10.297608265357887</v>
      </c>
      <c r="AG59" s="171" t="e">
        <f t="shared" si="15"/>
        <v>#VALUE!</v>
      </c>
      <c r="AH59" s="139" t="e">
        <f t="shared" si="15"/>
        <v>#VALUE!</v>
      </c>
      <c r="AI59" s="139">
        <f t="shared" si="15"/>
        <v>4.1695824572739553E-9</v>
      </c>
      <c r="AJ59" s="139" t="e">
        <f t="shared" si="15"/>
        <v>#VALUE!</v>
      </c>
      <c r="AK59" s="139" t="e">
        <f t="shared" si="15"/>
        <v>#VALUE!</v>
      </c>
      <c r="AL59" s="172" t="e">
        <f t="shared" si="15"/>
        <v>#VALUE!</v>
      </c>
      <c r="AM59" s="173" t="e">
        <f t="shared" si="15"/>
        <v>#VALUE!</v>
      </c>
      <c r="AN59" s="139"/>
      <c r="AO59" s="145" t="str">
        <f t="shared" si="9"/>
        <v/>
      </c>
    </row>
    <row r="60" spans="1:41" ht="30" customHeight="1" thickTop="1">
      <c r="A60" s="107"/>
      <c r="B60" s="118"/>
      <c r="C60" s="118"/>
      <c r="D60" s="118"/>
      <c r="E60" s="118"/>
      <c r="F60" s="118"/>
      <c r="G60" s="118"/>
      <c r="H60" s="118"/>
      <c r="I60" s="118"/>
      <c r="J60" s="118"/>
      <c r="K60" s="118"/>
      <c r="L60" s="121"/>
      <c r="M60" s="121"/>
      <c r="N60" s="146"/>
      <c r="O60" s="146"/>
      <c r="P60" s="146"/>
      <c r="Q60" s="107"/>
      <c r="R60" s="108"/>
      <c r="S60" s="108"/>
      <c r="T60" s="108"/>
      <c r="U60" s="109"/>
      <c r="V60" s="108"/>
      <c r="W60" s="110"/>
      <c r="X60" s="108"/>
      <c r="Y60" s="108"/>
      <c r="Z60" s="108"/>
      <c r="AA60" s="108"/>
      <c r="AB60" s="111"/>
      <c r="AC60" s="111"/>
      <c r="AD60" s="112"/>
      <c r="AE60" s="114"/>
      <c r="AF60" s="113"/>
      <c r="AG60" s="114"/>
      <c r="AH60" s="115"/>
      <c r="AL60" s="115"/>
      <c r="AM60" s="116"/>
      <c r="AN60" s="107"/>
      <c r="AO60" s="117" t="str">
        <f t="shared" si="9"/>
        <v/>
      </c>
    </row>
    <row r="61" spans="1:41" ht="30" customHeight="1">
      <c r="A61" s="90"/>
      <c r="B61" s="91"/>
      <c r="C61" s="91"/>
      <c r="D61" s="91"/>
      <c r="E61" s="91"/>
      <c r="F61" s="91"/>
      <c r="G61" s="91"/>
      <c r="H61" s="91"/>
      <c r="I61" s="91"/>
      <c r="J61" s="91"/>
      <c r="K61" s="91"/>
      <c r="L61" s="155"/>
      <c r="M61" s="155"/>
      <c r="N61" s="156"/>
      <c r="O61" s="156"/>
      <c r="P61" s="156"/>
      <c r="Q61" s="107"/>
      <c r="R61" s="152"/>
      <c r="S61" s="152"/>
      <c r="T61" s="152"/>
      <c r="U61" s="157"/>
      <c r="V61" s="152"/>
      <c r="W61" s="158"/>
      <c r="X61" s="152"/>
      <c r="Y61" s="152"/>
      <c r="Z61" s="152"/>
      <c r="AA61" s="152"/>
      <c r="AB61" s="159"/>
      <c r="AC61" s="159"/>
      <c r="AD61" s="160"/>
      <c r="AE61" s="114"/>
      <c r="AF61" s="154"/>
      <c r="AG61" s="114"/>
      <c r="AH61" s="115"/>
      <c r="AL61" s="115"/>
      <c r="AM61" s="116"/>
      <c r="AN61" s="107"/>
      <c r="AO61" s="117"/>
    </row>
    <row r="62" spans="1:41" ht="30" customHeight="1">
      <c r="A62" s="104" t="s">
        <v>321</v>
      </c>
      <c r="B62" s="105"/>
      <c r="C62" s="105"/>
      <c r="D62" s="105"/>
      <c r="E62" s="105"/>
      <c r="F62" s="105"/>
      <c r="G62" s="105"/>
      <c r="H62" s="105"/>
      <c r="I62" s="105"/>
      <c r="J62" s="105"/>
      <c r="K62" s="105"/>
      <c r="L62" s="106"/>
      <c r="M62" s="106"/>
      <c r="N62" s="146"/>
      <c r="O62" s="146"/>
      <c r="P62" s="146"/>
      <c r="Q62" s="107"/>
      <c r="R62" s="152"/>
      <c r="S62" s="152"/>
      <c r="T62" s="108"/>
      <c r="U62" s="109"/>
      <c r="V62" s="108"/>
      <c r="W62" s="110"/>
      <c r="X62" s="152"/>
      <c r="Y62" s="108"/>
      <c r="Z62" s="152"/>
      <c r="AA62" s="108"/>
      <c r="AB62" s="111"/>
      <c r="AC62" s="111"/>
      <c r="AD62" s="112"/>
      <c r="AE62" s="114"/>
      <c r="AF62" s="113"/>
      <c r="AG62" s="114"/>
      <c r="AH62" s="115"/>
      <c r="AL62" s="115"/>
      <c r="AM62" s="116"/>
      <c r="AN62" s="107"/>
      <c r="AO62" s="117" t="str">
        <f t="shared" ref="AO62:AO68" si="16">IF(B62 &gt; 0,(CONCATENATE(MID(B62,1,3),"/",MID(B62,4,3),"/",C62,"/",D62,"/",E62)),"")</f>
        <v/>
      </c>
    </row>
    <row r="63" spans="1:41" ht="30" customHeight="1">
      <c r="A63" s="174" t="s">
        <v>322</v>
      </c>
      <c r="B63" s="175">
        <v>330020</v>
      </c>
      <c r="C63" s="175">
        <v>6</v>
      </c>
      <c r="D63" s="176" t="s">
        <v>167</v>
      </c>
      <c r="E63" s="175">
        <v>1001</v>
      </c>
      <c r="F63" s="176" t="s">
        <v>168</v>
      </c>
      <c r="G63" s="176" t="s">
        <v>187</v>
      </c>
      <c r="H63" s="176" t="s">
        <v>167</v>
      </c>
      <c r="I63" s="176" t="s">
        <v>167</v>
      </c>
      <c r="J63" s="175">
        <v>120</v>
      </c>
      <c r="K63" s="177" t="s">
        <v>169</v>
      </c>
      <c r="L63" s="120" t="s">
        <v>323</v>
      </c>
      <c r="M63" s="125" t="s">
        <v>171</v>
      </c>
      <c r="N63" s="146" t="s">
        <v>324</v>
      </c>
      <c r="O63" s="146"/>
      <c r="P63" s="146" t="s">
        <v>172</v>
      </c>
      <c r="Q63" s="178" t="s">
        <v>173</v>
      </c>
      <c r="R63" s="179" t="e">
        <f>SUMIF([2]DATA!$B$1:$B$65536,'Appendix N'!$AO63,[2]DATA!O$1:O$65536)</f>
        <v>#VALUE!</v>
      </c>
      <c r="S63" s="179">
        <v>0</v>
      </c>
      <c r="T63" s="108" t="e">
        <f>SUM(R63:S63)</f>
        <v>#VALUE!</v>
      </c>
      <c r="U63" s="109" t="e">
        <f>SUM(SUMIF([2]DATA!$B$1:$B$65536,'Appendix N'!$AO63,[2]DATA!P$1:P$65536),SUMIF([2]DATA!$B$1:$B$65536,'Appendix N'!$AO63,[2]DATA!Q$1:Q$65536))</f>
        <v>#VALUE!</v>
      </c>
      <c r="V63" s="108">
        <v>700000</v>
      </c>
      <c r="W63" s="180">
        <v>36000</v>
      </c>
      <c r="X63" s="109">
        <v>186207.87</v>
      </c>
      <c r="Y63" s="108">
        <f t="shared" ref="Y63:Y68" si="17">W63+X63</f>
        <v>222207.87</v>
      </c>
      <c r="Z63" s="108"/>
      <c r="AA63" s="108">
        <f t="shared" ref="AA63:AA68" si="18">V63-Y63</f>
        <v>477792.13</v>
      </c>
      <c r="AB63" s="111" t="e">
        <f>IF(T63&lt;&gt;0,Y63/T63,0)</f>
        <v>#VALUE!</v>
      </c>
      <c r="AC63" s="111" t="e">
        <f t="shared" ref="AC63:AC68" si="19">Y63/R63</f>
        <v>#VALUE!</v>
      </c>
      <c r="AD63" s="112">
        <f t="shared" ref="AD63:AD68" si="20">Y63/V63</f>
        <v>0.31743981428571427</v>
      </c>
      <c r="AE63" s="181">
        <v>182.72727272727272</v>
      </c>
      <c r="AF63" s="182"/>
      <c r="AG63" s="146" t="s">
        <v>325</v>
      </c>
      <c r="AI63" s="107" t="s">
        <v>326</v>
      </c>
      <c r="AJ63" s="107" t="s">
        <v>284</v>
      </c>
      <c r="AL63" s="115" t="s">
        <v>327</v>
      </c>
      <c r="AM63" s="183">
        <v>41274</v>
      </c>
      <c r="AN63" s="184" t="s">
        <v>328</v>
      </c>
      <c r="AO63" s="117" t="str">
        <f t="shared" si="16"/>
        <v>330/020/6/01/1001</v>
      </c>
    </row>
    <row r="64" spans="1:41" ht="30" customHeight="1">
      <c r="A64" s="174" t="s">
        <v>329</v>
      </c>
      <c r="B64" s="175">
        <v>315005</v>
      </c>
      <c r="C64" s="175">
        <v>5</v>
      </c>
      <c r="D64" s="176" t="s">
        <v>168</v>
      </c>
      <c r="E64" s="175">
        <v>1218</v>
      </c>
      <c r="F64" s="176" t="s">
        <v>168</v>
      </c>
      <c r="G64" s="176" t="s">
        <v>187</v>
      </c>
      <c r="H64" s="176" t="s">
        <v>167</v>
      </c>
      <c r="I64" s="176" t="s">
        <v>167</v>
      </c>
      <c r="J64" s="175">
        <v>270</v>
      </c>
      <c r="K64" s="177" t="s">
        <v>188</v>
      </c>
      <c r="L64" s="120" t="s">
        <v>323</v>
      </c>
      <c r="M64" s="121" t="s">
        <v>171</v>
      </c>
      <c r="N64" s="146"/>
      <c r="O64" s="146" t="s">
        <v>172</v>
      </c>
      <c r="P64" s="146"/>
      <c r="Q64" s="178" t="s">
        <v>190</v>
      </c>
      <c r="R64" s="179" t="e">
        <f>SUMIF([2]DATA!$B$1:$B$65536,'Appendix N'!$AO64,[2]DATA!O$1:O$65536)</f>
        <v>#VALUE!</v>
      </c>
      <c r="S64" s="179">
        <v>9000</v>
      </c>
      <c r="T64" s="108" t="e">
        <f>SUM(R64:S64)</f>
        <v>#VALUE!</v>
      </c>
      <c r="U64" s="109"/>
      <c r="V64" s="108">
        <v>7492</v>
      </c>
      <c r="W64" s="180">
        <v>7492</v>
      </c>
      <c r="X64" s="109">
        <v>0</v>
      </c>
      <c r="Y64" s="108">
        <f t="shared" si="17"/>
        <v>7492</v>
      </c>
      <c r="Z64" s="108"/>
      <c r="AA64" s="108">
        <f t="shared" si="18"/>
        <v>0</v>
      </c>
      <c r="AB64" s="111" t="e">
        <f>IF(T64&lt;&gt;0,Y64/T64,0)</f>
        <v>#VALUE!</v>
      </c>
      <c r="AC64" s="111" t="e">
        <f t="shared" si="19"/>
        <v>#VALUE!</v>
      </c>
      <c r="AD64" s="112">
        <f t="shared" si="20"/>
        <v>1</v>
      </c>
      <c r="AE64" s="181"/>
      <c r="AF64" s="182"/>
      <c r="AG64" s="146"/>
      <c r="AL64" s="115"/>
      <c r="AM64" s="183"/>
      <c r="AN64" s="107" t="s">
        <v>330</v>
      </c>
      <c r="AO64" s="117" t="str">
        <f t="shared" si="16"/>
        <v>315/005/5/05/1218</v>
      </c>
    </row>
    <row r="65" spans="1:42" ht="32.25" customHeight="1">
      <c r="A65" s="174" t="s">
        <v>331</v>
      </c>
      <c r="B65" s="175">
        <v>320010</v>
      </c>
      <c r="C65" s="175">
        <v>6</v>
      </c>
      <c r="D65" s="176">
        <v>75</v>
      </c>
      <c r="E65" s="175">
        <v>1103</v>
      </c>
      <c r="F65" s="176" t="s">
        <v>168</v>
      </c>
      <c r="G65" s="176" t="s">
        <v>187</v>
      </c>
      <c r="H65" s="176" t="s">
        <v>167</v>
      </c>
      <c r="I65" s="176" t="s">
        <v>167</v>
      </c>
      <c r="J65" s="175">
        <v>270</v>
      </c>
      <c r="K65" s="177" t="s">
        <v>169</v>
      </c>
      <c r="L65" s="120" t="s">
        <v>323</v>
      </c>
      <c r="M65" s="121" t="s">
        <v>171</v>
      </c>
      <c r="N65" s="146"/>
      <c r="O65" s="146" t="s">
        <v>172</v>
      </c>
      <c r="P65" s="146"/>
      <c r="Q65" s="185" t="s">
        <v>332</v>
      </c>
      <c r="R65" s="179" t="e">
        <f>SUMIF([2]DATA!$B$1:$B$65536,'Appendix N'!$AO65,[2]DATA!O$1:O$65536)</f>
        <v>#VALUE!</v>
      </c>
      <c r="S65" s="179">
        <v>10643</v>
      </c>
      <c r="T65" s="108" t="e">
        <f>SUM(R65:S65)</f>
        <v>#VALUE!</v>
      </c>
      <c r="U65" s="109"/>
      <c r="V65" s="108">
        <v>10643</v>
      </c>
      <c r="W65" s="180">
        <v>0</v>
      </c>
      <c r="X65" s="109">
        <v>0</v>
      </c>
      <c r="Y65" s="108">
        <f t="shared" si="17"/>
        <v>0</v>
      </c>
      <c r="Z65" s="108"/>
      <c r="AA65" s="108">
        <f t="shared" si="18"/>
        <v>10643</v>
      </c>
      <c r="AB65" s="111" t="e">
        <f>IF(T65&lt;&gt;0,Y65/T65,0)</f>
        <v>#VALUE!</v>
      </c>
      <c r="AC65" s="111" t="e">
        <f t="shared" si="19"/>
        <v>#VALUE!</v>
      </c>
      <c r="AD65" s="112">
        <f t="shared" si="20"/>
        <v>0</v>
      </c>
      <c r="AE65" s="181"/>
      <c r="AF65" s="182"/>
      <c r="AG65" s="146"/>
      <c r="AL65" s="115"/>
      <c r="AM65" s="183"/>
      <c r="AN65" s="107" t="s">
        <v>333</v>
      </c>
      <c r="AO65" s="117" t="str">
        <f t="shared" si="16"/>
        <v>320/010/6/75/1103</v>
      </c>
    </row>
    <row r="66" spans="1:42" ht="30" customHeight="1">
      <c r="A66" s="174" t="s">
        <v>334</v>
      </c>
      <c r="B66" s="175">
        <v>330015</v>
      </c>
      <c r="C66" s="175">
        <v>4</v>
      </c>
      <c r="D66" s="176" t="s">
        <v>167</v>
      </c>
      <c r="E66" s="175">
        <v>1157</v>
      </c>
      <c r="F66" s="176" t="s">
        <v>168</v>
      </c>
      <c r="G66" s="176" t="s">
        <v>187</v>
      </c>
      <c r="H66" s="176" t="s">
        <v>167</v>
      </c>
      <c r="I66" s="176" t="s">
        <v>167</v>
      </c>
      <c r="J66" s="175">
        <v>260</v>
      </c>
      <c r="K66" s="177" t="s">
        <v>169</v>
      </c>
      <c r="L66" s="120" t="s">
        <v>323</v>
      </c>
      <c r="M66" s="121" t="s">
        <v>171</v>
      </c>
      <c r="N66" s="146"/>
      <c r="O66" s="146" t="s">
        <v>172</v>
      </c>
      <c r="P66" s="146"/>
      <c r="Q66" s="178" t="s">
        <v>190</v>
      </c>
      <c r="R66" s="179" t="e">
        <f>SUMIF([2]DATA!$B$1:$B$65536,'Appendix N'!$AO66,[2]DATA!O$1:O$65536)</f>
        <v>#VALUE!</v>
      </c>
      <c r="S66" s="179">
        <v>0</v>
      </c>
      <c r="T66" s="108" t="e">
        <f>SUM(R66:S66)</f>
        <v>#VALUE!</v>
      </c>
      <c r="U66" s="109" t="e">
        <f>SUM(SUMIF([2]DATA!$B$1:$B$65536,'Appendix N'!$AO66,[2]DATA!P$1:P$65536),SUMIF([2]DATA!$B$1:$B$65536,'Appendix N'!$AO66,[2]DATA!Q$1:Q$65536))</f>
        <v>#VALUE!</v>
      </c>
      <c r="V66" s="108">
        <v>2856000</v>
      </c>
      <c r="W66" s="180">
        <v>3298.68</v>
      </c>
      <c r="X66" s="109">
        <v>2069368.32</v>
      </c>
      <c r="Y66" s="108">
        <f t="shared" si="17"/>
        <v>2072667</v>
      </c>
      <c r="Z66" s="108"/>
      <c r="AA66" s="108">
        <f t="shared" si="18"/>
        <v>783333</v>
      </c>
      <c r="AB66" s="111" t="e">
        <f>IF(T66&lt;&gt;0,Y66/T66,0)</f>
        <v>#VALUE!</v>
      </c>
      <c r="AC66" s="111" t="e">
        <f t="shared" si="19"/>
        <v>#VALUE!</v>
      </c>
      <c r="AD66" s="112">
        <f t="shared" si="20"/>
        <v>0.72572373949579827</v>
      </c>
      <c r="AE66" s="181"/>
      <c r="AF66" s="182"/>
      <c r="AG66" s="146"/>
      <c r="AL66" s="115"/>
      <c r="AM66" s="183"/>
      <c r="AN66" s="107" t="s">
        <v>335</v>
      </c>
      <c r="AO66" s="117" t="str">
        <f t="shared" si="16"/>
        <v>330/015/4/01/1157</v>
      </c>
    </row>
    <row r="67" spans="1:42" ht="19.149999999999999" hidden="1" customHeight="1">
      <c r="A67" s="174" t="s">
        <v>336</v>
      </c>
      <c r="B67" s="175">
        <v>330020</v>
      </c>
      <c r="C67" s="175">
        <v>6</v>
      </c>
      <c r="D67" s="176" t="s">
        <v>167</v>
      </c>
      <c r="E67" s="175">
        <v>1002</v>
      </c>
      <c r="F67" s="176" t="s">
        <v>168</v>
      </c>
      <c r="G67" s="176" t="s">
        <v>187</v>
      </c>
      <c r="H67" s="176" t="s">
        <v>167</v>
      </c>
      <c r="I67" s="176" t="s">
        <v>167</v>
      </c>
      <c r="J67" s="175">
        <v>120</v>
      </c>
      <c r="K67" s="186" t="s">
        <v>169</v>
      </c>
      <c r="L67" s="120" t="s">
        <v>323</v>
      </c>
      <c r="M67" s="125" t="s">
        <v>171</v>
      </c>
      <c r="N67" s="146" t="s">
        <v>324</v>
      </c>
      <c r="O67" s="146"/>
      <c r="P67" s="146" t="s">
        <v>172</v>
      </c>
      <c r="Q67" s="130" t="s">
        <v>173</v>
      </c>
      <c r="R67" s="179" t="e">
        <f>SUMIF([2]DATA!$B$1:$B$65536,'Appendix N'!$AO67,[2]DATA!O$1:O$65536)</f>
        <v>#VALUE!</v>
      </c>
      <c r="S67" s="179">
        <v>0</v>
      </c>
      <c r="T67" s="108" t="e">
        <f>SUM(R67:S67)</f>
        <v>#VALUE!</v>
      </c>
      <c r="U67" s="109" t="e">
        <f>SUM(SUMIF([2]DATA!$B$1:$B$65536,'Appendix N'!$AO67,[2]DATA!P$1:P$65536),SUMIF([2]DATA!$B$1:$B$65536,'Appendix N'!$AO67,[2]DATA!Q$1:Q$65536))</f>
        <v>#VALUE!</v>
      </c>
      <c r="V67" s="108">
        <v>0</v>
      </c>
      <c r="W67" s="180">
        <v>0</v>
      </c>
      <c r="X67" s="109"/>
      <c r="Y67" s="108">
        <f t="shared" si="17"/>
        <v>0</v>
      </c>
      <c r="Z67" s="108"/>
      <c r="AA67" s="108">
        <f t="shared" si="18"/>
        <v>0</v>
      </c>
      <c r="AB67" s="111" t="e">
        <f>IF(T67&lt;&gt;0,Y67/T67,0)</f>
        <v>#VALUE!</v>
      </c>
      <c r="AC67" s="111" t="e">
        <f t="shared" si="19"/>
        <v>#VALUE!</v>
      </c>
      <c r="AD67" s="112" t="e">
        <f t="shared" si="20"/>
        <v>#DIV/0!</v>
      </c>
      <c r="AE67" s="181">
        <v>182.72727272727272</v>
      </c>
      <c r="AF67" s="182"/>
      <c r="AG67" s="114" t="s">
        <v>337</v>
      </c>
      <c r="AI67" s="107" t="s">
        <v>338</v>
      </c>
      <c r="AJ67" s="107" t="s">
        <v>339</v>
      </c>
      <c r="AL67" s="115" t="s">
        <v>340</v>
      </c>
      <c r="AM67" s="182" t="s">
        <v>248</v>
      </c>
      <c r="AN67" s="162" t="s">
        <v>341</v>
      </c>
      <c r="AO67" s="117" t="str">
        <f t="shared" si="16"/>
        <v>330/020/6/01/1002</v>
      </c>
    </row>
    <row r="68" spans="1:42" s="150" customFormat="1" ht="30" customHeight="1" thickBot="1">
      <c r="A68" s="131" t="s">
        <v>342</v>
      </c>
      <c r="B68" s="132"/>
      <c r="C68" s="132"/>
      <c r="D68" s="132"/>
      <c r="E68" s="132"/>
      <c r="F68" s="132"/>
      <c r="G68" s="132"/>
      <c r="H68" s="132"/>
      <c r="I68" s="132"/>
      <c r="J68" s="132"/>
      <c r="K68" s="132"/>
      <c r="L68" s="133">
        <v>4</v>
      </c>
      <c r="M68" s="133"/>
      <c r="N68" s="134"/>
      <c r="O68" s="132"/>
      <c r="P68" s="132"/>
      <c r="Q68" s="135"/>
      <c r="R68" s="136" t="e">
        <f>SUM(R63:R67)</f>
        <v>#VALUE!</v>
      </c>
      <c r="S68" s="136">
        <f>SUM(S63:S67)</f>
        <v>19643</v>
      </c>
      <c r="T68" s="136" t="e">
        <f>SUM(T63:T67)</f>
        <v>#VALUE!</v>
      </c>
      <c r="U68" s="137" t="e">
        <f t="shared" ref="U68:Z68" si="21">SUM(U63:U67)</f>
        <v>#VALUE!</v>
      </c>
      <c r="V68" s="136">
        <v>3574135</v>
      </c>
      <c r="W68" s="138">
        <v>46790.68</v>
      </c>
      <c r="X68" s="136">
        <f t="shared" si="21"/>
        <v>2255576.19</v>
      </c>
      <c r="Y68" s="136">
        <f t="shared" si="17"/>
        <v>2302366.87</v>
      </c>
      <c r="Z68" s="136">
        <f t="shared" si="21"/>
        <v>0</v>
      </c>
      <c r="AA68" s="136">
        <f t="shared" si="18"/>
        <v>1271768.1299999999</v>
      </c>
      <c r="AB68" s="139" t="e">
        <f>Y68/T68</f>
        <v>#VALUE!</v>
      </c>
      <c r="AC68" s="139" t="e">
        <f t="shared" si="19"/>
        <v>#VALUE!</v>
      </c>
      <c r="AD68" s="140">
        <f t="shared" si="20"/>
        <v>0.64417456811228457</v>
      </c>
      <c r="AE68" s="141"/>
      <c r="AF68" s="187"/>
      <c r="AG68" s="141"/>
      <c r="AH68" s="143"/>
      <c r="AI68" s="135"/>
      <c r="AJ68" s="135"/>
      <c r="AK68" s="135"/>
      <c r="AL68" s="143"/>
      <c r="AM68" s="144"/>
      <c r="AN68" s="135"/>
      <c r="AO68" s="145" t="str">
        <f t="shared" si="16"/>
        <v/>
      </c>
      <c r="AP68" s="74"/>
    </row>
    <row r="69" spans="1:42" ht="30" customHeight="1" thickTop="1">
      <c r="A69" s="90"/>
      <c r="B69" s="91"/>
      <c r="C69" s="91"/>
      <c r="D69" s="91"/>
      <c r="E69" s="91"/>
      <c r="F69" s="91"/>
      <c r="G69" s="91"/>
      <c r="H69" s="91"/>
      <c r="I69" s="91"/>
      <c r="J69" s="91"/>
      <c r="K69" s="91"/>
      <c r="L69" s="155"/>
      <c r="M69" s="155"/>
      <c r="N69" s="156"/>
      <c r="O69" s="156"/>
      <c r="P69" s="156"/>
      <c r="Q69" s="107"/>
      <c r="R69" s="152"/>
      <c r="S69" s="152"/>
      <c r="T69" s="152"/>
      <c r="U69" s="157"/>
      <c r="V69" s="152"/>
      <c r="W69" s="158"/>
      <c r="X69" s="152"/>
      <c r="Y69" s="152"/>
      <c r="Z69" s="152"/>
      <c r="AA69" s="152"/>
      <c r="AB69" s="159"/>
      <c r="AC69" s="159"/>
      <c r="AD69" s="160"/>
      <c r="AE69" s="114"/>
      <c r="AF69" s="154"/>
      <c r="AG69" s="114"/>
      <c r="AH69" s="115"/>
      <c r="AL69" s="115"/>
      <c r="AM69" s="116"/>
      <c r="AN69" s="107"/>
      <c r="AO69" s="117"/>
    </row>
    <row r="70" spans="1:42" ht="30" customHeight="1">
      <c r="A70" s="90"/>
      <c r="B70" s="91"/>
      <c r="C70" s="91"/>
      <c r="D70" s="91"/>
      <c r="E70" s="91"/>
      <c r="F70" s="91"/>
      <c r="G70" s="91"/>
      <c r="H70" s="91"/>
      <c r="I70" s="91"/>
      <c r="J70" s="91"/>
      <c r="K70" s="91"/>
      <c r="L70" s="155"/>
      <c r="M70" s="155"/>
      <c r="N70" s="156"/>
      <c r="O70" s="156"/>
      <c r="P70" s="156"/>
      <c r="Q70" s="107"/>
      <c r="R70" s="152"/>
      <c r="S70" s="152"/>
      <c r="T70" s="152"/>
      <c r="U70" s="157"/>
      <c r="V70" s="152"/>
      <c r="W70" s="158"/>
      <c r="X70" s="152"/>
      <c r="Y70" s="152"/>
      <c r="Z70" s="152"/>
      <c r="AA70" s="152"/>
      <c r="AB70" s="159"/>
      <c r="AC70" s="159"/>
      <c r="AD70" s="160"/>
      <c r="AE70" s="114"/>
      <c r="AF70" s="154"/>
      <c r="AG70" s="114"/>
      <c r="AH70" s="115"/>
      <c r="AL70" s="115"/>
      <c r="AM70" s="116"/>
      <c r="AN70" s="107"/>
      <c r="AO70" s="117"/>
    </row>
    <row r="71" spans="1:42" ht="30" customHeight="1">
      <c r="A71" s="104" t="s">
        <v>343</v>
      </c>
      <c r="B71" s="105"/>
      <c r="C71" s="105"/>
      <c r="D71" s="105"/>
      <c r="E71" s="105"/>
      <c r="F71" s="105"/>
      <c r="G71" s="105"/>
      <c r="H71" s="105"/>
      <c r="I71" s="105"/>
      <c r="J71" s="105"/>
      <c r="K71" s="105"/>
      <c r="L71" s="106"/>
      <c r="M71" s="106"/>
      <c r="N71" s="146"/>
      <c r="O71" s="146"/>
      <c r="P71" s="146"/>
      <c r="Q71" s="107"/>
      <c r="R71" s="152"/>
      <c r="S71" s="152"/>
      <c r="T71" s="108"/>
      <c r="U71" s="109"/>
      <c r="V71" s="108"/>
      <c r="W71" s="110"/>
      <c r="X71" s="152"/>
      <c r="Y71" s="108"/>
      <c r="Z71" s="152"/>
      <c r="AA71" s="108"/>
      <c r="AB71" s="111"/>
      <c r="AC71" s="111"/>
      <c r="AD71" s="112"/>
      <c r="AE71" s="114"/>
      <c r="AF71" s="113"/>
      <c r="AG71" s="114"/>
      <c r="AH71" s="115"/>
      <c r="AL71" s="115"/>
      <c r="AM71" s="116"/>
      <c r="AN71" s="107"/>
      <c r="AO71" s="117" t="str">
        <f>IF(B71 &gt; 0,(CONCATENATE(MID(B71,1,3),"/",MID(B71,4,3),"/",C71,"/",D71,"/",E71)),"")</f>
        <v/>
      </c>
    </row>
    <row r="72" spans="1:42" ht="30" customHeight="1">
      <c r="A72" s="107" t="s">
        <v>344</v>
      </c>
      <c r="B72" s="118">
        <v>415015</v>
      </c>
      <c r="C72" s="118">
        <v>4</v>
      </c>
      <c r="D72" s="119" t="s">
        <v>167</v>
      </c>
      <c r="E72" s="118">
        <v>1002</v>
      </c>
      <c r="F72" s="119" t="s">
        <v>168</v>
      </c>
      <c r="G72" s="119" t="s">
        <v>187</v>
      </c>
      <c r="H72" s="119" t="s">
        <v>167</v>
      </c>
      <c r="I72" s="119" t="s">
        <v>167</v>
      </c>
      <c r="J72" s="118">
        <v>270</v>
      </c>
      <c r="K72" s="119" t="s">
        <v>188</v>
      </c>
      <c r="L72" s="125" t="s">
        <v>189</v>
      </c>
      <c r="M72" s="125" t="s">
        <v>171</v>
      </c>
      <c r="N72" s="146" t="s">
        <v>214</v>
      </c>
      <c r="O72" s="146" t="s">
        <v>172</v>
      </c>
      <c r="P72" s="146"/>
      <c r="Q72" s="123" t="s">
        <v>190</v>
      </c>
      <c r="R72" s="188" t="e">
        <f>SUMIF([2]DATA!$B$1:$B$65536,'Appendix N'!$AO72,[2]DATA!O$1:O$65536)</f>
        <v>#VALUE!</v>
      </c>
      <c r="S72" s="188">
        <v>0</v>
      </c>
      <c r="T72" s="108" t="e">
        <f t="shared" ref="T72:T79" si="22">SUM(R72:S72)</f>
        <v>#VALUE!</v>
      </c>
      <c r="U72" s="109" t="e">
        <f>SUM(SUMIF([2]DATA!$B$1:$B$65536,'Appendix N'!$AO72,[2]DATA!P$1:P$65536),SUMIF([2]DATA!$B$1:$B$65536,'Appendix N'!$AO72,[2]DATA!Q$1:Q$65536))</f>
        <v>#VALUE!</v>
      </c>
      <c r="V72" s="108">
        <v>5000000</v>
      </c>
      <c r="W72" s="110">
        <v>2334790.77</v>
      </c>
      <c r="X72" s="188">
        <v>2281759.1</v>
      </c>
      <c r="Y72" s="108">
        <f t="shared" ref="Y72:Y80" si="23">W72+X72</f>
        <v>4616549.87</v>
      </c>
      <c r="Z72" s="108"/>
      <c r="AA72" s="108">
        <f t="shared" ref="AA72:AA80" si="24">V72-Y72</f>
        <v>383450.12999999989</v>
      </c>
      <c r="AB72" s="111" t="e">
        <f t="shared" ref="AB72:AB79" si="25">IF(T72&lt;&gt;0,Y72/T72,0)</f>
        <v>#VALUE!</v>
      </c>
      <c r="AC72" s="111" t="e">
        <f>Y72/R72</f>
        <v>#VALUE!</v>
      </c>
      <c r="AD72" s="112">
        <f t="shared" ref="AD72:AD80" si="26">Y72/V72</f>
        <v>0.92330997400000003</v>
      </c>
      <c r="AE72" s="114" t="s">
        <v>345</v>
      </c>
      <c r="AF72" s="113" t="s">
        <v>248</v>
      </c>
      <c r="AG72" s="114" t="s">
        <v>248</v>
      </c>
      <c r="AH72" s="113" t="s">
        <v>248</v>
      </c>
      <c r="AI72" s="121" t="s">
        <v>248</v>
      </c>
      <c r="AJ72" s="121" t="s">
        <v>346</v>
      </c>
      <c r="AK72" s="121"/>
      <c r="AL72" s="113" t="s">
        <v>347</v>
      </c>
      <c r="AM72" s="189" t="s">
        <v>348</v>
      </c>
      <c r="AN72" s="121" t="s">
        <v>349</v>
      </c>
      <c r="AO72" s="117" t="str">
        <f>IF(B72 &gt; 0,(CONCATENATE(MID(B72,1,3),"/",MID(B72,4,3),"/",C72,"/",D72,"/",E72)),"")</f>
        <v>415/015/4/01/1002</v>
      </c>
    </row>
    <row r="73" spans="1:42" ht="30" customHeight="1">
      <c r="A73" s="107" t="s">
        <v>350</v>
      </c>
      <c r="B73" s="118">
        <v>405010</v>
      </c>
      <c r="C73" s="118">
        <v>5</v>
      </c>
      <c r="D73" s="119" t="s">
        <v>168</v>
      </c>
      <c r="E73" s="118">
        <v>1225</v>
      </c>
      <c r="F73" s="119" t="s">
        <v>168</v>
      </c>
      <c r="G73" s="119" t="s">
        <v>187</v>
      </c>
      <c r="H73" s="119" t="s">
        <v>167</v>
      </c>
      <c r="I73" s="119" t="s">
        <v>167</v>
      </c>
      <c r="J73" s="118">
        <v>270</v>
      </c>
      <c r="K73" s="119" t="s">
        <v>188</v>
      </c>
      <c r="L73" s="125" t="s">
        <v>189</v>
      </c>
      <c r="M73" s="125" t="s">
        <v>171</v>
      </c>
      <c r="N73" s="146" t="s">
        <v>205</v>
      </c>
      <c r="O73" s="146" t="s">
        <v>172</v>
      </c>
      <c r="P73" s="146"/>
      <c r="Q73" s="123" t="s">
        <v>190</v>
      </c>
      <c r="R73" s="188" t="e">
        <f>SUMIF([2]DATA!$B$1:$B$65536,'Appendix N'!$AO73,[2]DATA!O$1:O$65536)</f>
        <v>#VALUE!</v>
      </c>
      <c r="S73" s="188">
        <v>8600</v>
      </c>
      <c r="T73" s="108" t="e">
        <f t="shared" si="22"/>
        <v>#VALUE!</v>
      </c>
      <c r="U73" s="109"/>
      <c r="V73" s="108">
        <v>7493</v>
      </c>
      <c r="W73" s="110">
        <v>7492.88</v>
      </c>
      <c r="X73" s="188">
        <v>0</v>
      </c>
      <c r="Y73" s="108">
        <f t="shared" si="23"/>
        <v>7492.88</v>
      </c>
      <c r="Z73" s="108"/>
      <c r="AA73" s="108">
        <f t="shared" si="24"/>
        <v>0.11999999999989086</v>
      </c>
      <c r="AB73" s="111" t="e">
        <f t="shared" si="25"/>
        <v>#VALUE!</v>
      </c>
      <c r="AC73" s="111" t="e">
        <f>Y73/R73</f>
        <v>#VALUE!</v>
      </c>
      <c r="AD73" s="112">
        <f t="shared" si="26"/>
        <v>0.99998398505271591</v>
      </c>
      <c r="AE73" s="114"/>
      <c r="AF73" s="113"/>
      <c r="AG73" s="114"/>
      <c r="AH73" s="113"/>
      <c r="AI73" s="121"/>
      <c r="AJ73" s="121"/>
      <c r="AK73" s="121"/>
      <c r="AL73" s="113" t="s">
        <v>351</v>
      </c>
      <c r="AM73" s="189"/>
      <c r="AN73" s="121" t="s">
        <v>352</v>
      </c>
      <c r="AO73" s="117" t="str">
        <f>IF(B73 &gt; 0,(CONCATENATE(MID(B73,1,3),"/",MID(B73,4,3),"/",C73,"/",D73,"/",E73)),"")</f>
        <v>405/010/5/05/1225</v>
      </c>
    </row>
    <row r="74" spans="1:42" ht="30" customHeight="1">
      <c r="A74" s="107" t="s">
        <v>353</v>
      </c>
      <c r="B74" s="118">
        <v>405010</v>
      </c>
      <c r="C74" s="119">
        <v>5</v>
      </c>
      <c r="D74" s="119" t="s">
        <v>168</v>
      </c>
      <c r="E74" s="118">
        <v>1259</v>
      </c>
      <c r="F74" s="119" t="s">
        <v>168</v>
      </c>
      <c r="G74" s="119" t="s">
        <v>187</v>
      </c>
      <c r="H74" s="119" t="s">
        <v>167</v>
      </c>
      <c r="I74" s="119" t="s">
        <v>167</v>
      </c>
      <c r="J74" s="118">
        <v>270</v>
      </c>
      <c r="K74" s="119" t="s">
        <v>188</v>
      </c>
      <c r="L74" s="190" t="s">
        <v>189</v>
      </c>
      <c r="M74" s="125" t="s">
        <v>171</v>
      </c>
      <c r="N74" s="146"/>
      <c r="O74" s="146" t="s">
        <v>172</v>
      </c>
      <c r="P74" s="146"/>
      <c r="Q74" s="123" t="s">
        <v>190</v>
      </c>
      <c r="R74" s="188"/>
      <c r="S74" s="188"/>
      <c r="T74" s="108"/>
      <c r="U74" s="109"/>
      <c r="V74" s="108">
        <v>9000</v>
      </c>
      <c r="W74" s="110"/>
      <c r="X74" s="188">
        <v>6656.8</v>
      </c>
      <c r="Y74" s="108">
        <f t="shared" si="23"/>
        <v>6656.8</v>
      </c>
      <c r="Z74" s="108"/>
      <c r="AA74" s="108">
        <f t="shared" si="24"/>
        <v>2343.1999999999998</v>
      </c>
      <c r="AB74" s="111"/>
      <c r="AC74" s="111"/>
      <c r="AD74" s="112">
        <f t="shared" si="26"/>
        <v>0.73964444444444444</v>
      </c>
      <c r="AE74" s="114"/>
      <c r="AF74" s="113"/>
      <c r="AG74" s="114"/>
      <c r="AH74" s="113"/>
      <c r="AI74" s="121"/>
      <c r="AJ74" s="121"/>
      <c r="AK74" s="121"/>
      <c r="AL74" s="113"/>
      <c r="AM74" s="189"/>
      <c r="AN74" s="121" t="s">
        <v>330</v>
      </c>
      <c r="AO74" s="117"/>
    </row>
    <row r="75" spans="1:42" ht="30" customHeight="1">
      <c r="A75" s="107" t="s">
        <v>354</v>
      </c>
      <c r="B75" s="118">
        <v>415025</v>
      </c>
      <c r="C75" s="118">
        <v>5</v>
      </c>
      <c r="D75" s="119" t="s">
        <v>168</v>
      </c>
      <c r="E75" s="118">
        <v>1247</v>
      </c>
      <c r="F75" s="119" t="s">
        <v>168</v>
      </c>
      <c r="G75" s="119" t="s">
        <v>187</v>
      </c>
      <c r="H75" s="119" t="s">
        <v>167</v>
      </c>
      <c r="I75" s="119" t="s">
        <v>167</v>
      </c>
      <c r="J75" s="118">
        <v>270</v>
      </c>
      <c r="K75" s="119" t="s">
        <v>188</v>
      </c>
      <c r="L75" s="125" t="s">
        <v>189</v>
      </c>
      <c r="M75" s="125" t="s">
        <v>171</v>
      </c>
      <c r="N75" s="146"/>
      <c r="O75" s="146" t="s">
        <v>172</v>
      </c>
      <c r="P75" s="146"/>
      <c r="Q75" s="123" t="s">
        <v>190</v>
      </c>
      <c r="R75" s="188"/>
      <c r="S75" s="188"/>
      <c r="T75" s="108"/>
      <c r="U75" s="109"/>
      <c r="V75" s="108">
        <v>45000</v>
      </c>
      <c r="W75" s="110">
        <v>0</v>
      </c>
      <c r="X75" s="188">
        <v>0</v>
      </c>
      <c r="Y75" s="108">
        <f t="shared" si="23"/>
        <v>0</v>
      </c>
      <c r="Z75" s="108"/>
      <c r="AA75" s="108">
        <f t="shared" si="24"/>
        <v>45000</v>
      </c>
      <c r="AB75" s="111"/>
      <c r="AC75" s="111"/>
      <c r="AD75" s="112">
        <f t="shared" si="26"/>
        <v>0</v>
      </c>
      <c r="AE75" s="114"/>
      <c r="AF75" s="113"/>
      <c r="AG75" s="114"/>
      <c r="AH75" s="113"/>
      <c r="AI75" s="121"/>
      <c r="AJ75" s="121"/>
      <c r="AK75" s="121"/>
      <c r="AL75" s="113"/>
      <c r="AM75" s="189"/>
      <c r="AN75" s="121" t="s">
        <v>355</v>
      </c>
      <c r="AO75" s="117"/>
    </row>
    <row r="76" spans="1:42" ht="30" customHeight="1">
      <c r="A76" s="107" t="s">
        <v>356</v>
      </c>
      <c r="B76" s="118">
        <v>415025</v>
      </c>
      <c r="C76" s="118">
        <v>6</v>
      </c>
      <c r="D76" s="119" t="s">
        <v>167</v>
      </c>
      <c r="E76" s="118">
        <v>1003</v>
      </c>
      <c r="F76" s="119" t="s">
        <v>168</v>
      </c>
      <c r="G76" s="119" t="s">
        <v>187</v>
      </c>
      <c r="H76" s="119" t="s">
        <v>167</v>
      </c>
      <c r="I76" s="119" t="s">
        <v>167</v>
      </c>
      <c r="J76" s="118">
        <v>270</v>
      </c>
      <c r="K76" s="119" t="s">
        <v>169</v>
      </c>
      <c r="L76" s="125" t="s">
        <v>189</v>
      </c>
      <c r="M76" s="125" t="s">
        <v>171</v>
      </c>
      <c r="N76" s="146" t="s">
        <v>214</v>
      </c>
      <c r="O76" s="146" t="s">
        <v>172</v>
      </c>
      <c r="P76" s="146"/>
      <c r="Q76" s="123" t="s">
        <v>173</v>
      </c>
      <c r="R76" s="188" t="e">
        <f>SUMIF([2]DATA!$B$1:$B$65536,'Appendix N'!$AO76,[2]DATA!O$1:O$65536)</f>
        <v>#VALUE!</v>
      </c>
      <c r="S76" s="188">
        <v>94390</v>
      </c>
      <c r="T76" s="108" t="e">
        <f t="shared" si="22"/>
        <v>#VALUE!</v>
      </c>
      <c r="U76" s="109"/>
      <c r="V76" s="108">
        <v>202275</v>
      </c>
      <c r="W76" s="110">
        <v>0</v>
      </c>
      <c r="X76" s="188">
        <v>73966.320000000007</v>
      </c>
      <c r="Y76" s="108">
        <f t="shared" si="23"/>
        <v>73966.320000000007</v>
      </c>
      <c r="Z76" s="108"/>
      <c r="AA76" s="108">
        <f t="shared" si="24"/>
        <v>128308.68</v>
      </c>
      <c r="AB76" s="111" t="e">
        <f t="shared" si="25"/>
        <v>#VALUE!</v>
      </c>
      <c r="AC76" s="111" t="e">
        <f>Y76/R76</f>
        <v>#VALUE!</v>
      </c>
      <c r="AD76" s="112">
        <f t="shared" si="26"/>
        <v>0.36567208008898777</v>
      </c>
      <c r="AE76" s="114" t="s">
        <v>357</v>
      </c>
      <c r="AF76" s="113" t="s">
        <v>248</v>
      </c>
      <c r="AG76" s="114" t="s">
        <v>248</v>
      </c>
      <c r="AH76" s="113" t="s">
        <v>248</v>
      </c>
      <c r="AI76" s="121" t="s">
        <v>248</v>
      </c>
      <c r="AJ76" s="121" t="s">
        <v>346</v>
      </c>
      <c r="AK76" s="121"/>
      <c r="AL76" s="113" t="s">
        <v>358</v>
      </c>
      <c r="AM76" s="189" t="s">
        <v>359</v>
      </c>
      <c r="AN76" s="121" t="s">
        <v>355</v>
      </c>
      <c r="AO76" s="117" t="str">
        <f>IF(B76 &gt; 0,(CONCATENATE(MID(B76,1,3),"/",MID(B76,4,3),"/",C76,"/",D76,"/",E76)),"")</f>
        <v>415/025/6/01/1003</v>
      </c>
    </row>
    <row r="77" spans="1:42" ht="30" customHeight="1">
      <c r="A77" s="107" t="s">
        <v>360</v>
      </c>
      <c r="B77" s="118">
        <v>415025</v>
      </c>
      <c r="C77" s="118">
        <v>4</v>
      </c>
      <c r="D77" s="119" t="s">
        <v>167</v>
      </c>
      <c r="E77" s="118">
        <v>1003</v>
      </c>
      <c r="F77" s="119" t="s">
        <v>168</v>
      </c>
      <c r="G77" s="119" t="s">
        <v>187</v>
      </c>
      <c r="H77" s="119" t="s">
        <v>167</v>
      </c>
      <c r="I77" s="119" t="s">
        <v>167</v>
      </c>
      <c r="J77" s="118">
        <v>270</v>
      </c>
      <c r="K77" s="119" t="s">
        <v>188</v>
      </c>
      <c r="L77" s="125" t="s">
        <v>189</v>
      </c>
      <c r="M77" s="125" t="s">
        <v>171</v>
      </c>
      <c r="N77" s="146" t="s">
        <v>214</v>
      </c>
      <c r="O77" s="146" t="s">
        <v>172</v>
      </c>
      <c r="P77" s="146"/>
      <c r="Q77" s="123" t="s">
        <v>190</v>
      </c>
      <c r="R77" s="188" t="e">
        <f>SUMIF([2]DATA!$B$1:$B$65536,'Appendix N'!$AO77,[2]DATA!O$1:O$65536)</f>
        <v>#VALUE!</v>
      </c>
      <c r="S77" s="188">
        <v>0</v>
      </c>
      <c r="T77" s="108" t="e">
        <f t="shared" si="22"/>
        <v>#VALUE!</v>
      </c>
      <c r="U77" s="109" t="e">
        <f>SUM(SUMIF([2]DATA!$B$1:$B$65536,'Appendix N'!$AO77,[2]DATA!P$1:P$65536),SUMIF([2]DATA!$B$1:$B$65536,'Appendix N'!$AO77,[2]DATA!Q$1:Q$65536))</f>
        <v>#VALUE!</v>
      </c>
      <c r="V77" s="108">
        <v>2000000</v>
      </c>
      <c r="W77" s="110">
        <v>0</v>
      </c>
      <c r="X77" s="188">
        <v>0</v>
      </c>
      <c r="Y77" s="108">
        <f t="shared" si="23"/>
        <v>0</v>
      </c>
      <c r="Z77" s="108"/>
      <c r="AA77" s="108">
        <f t="shared" si="24"/>
        <v>2000000</v>
      </c>
      <c r="AB77" s="111" t="e">
        <f t="shared" si="25"/>
        <v>#VALUE!</v>
      </c>
      <c r="AC77" s="111" t="e">
        <f>Y77/R77</f>
        <v>#VALUE!</v>
      </c>
      <c r="AD77" s="112">
        <f t="shared" si="26"/>
        <v>0</v>
      </c>
      <c r="AE77" s="114" t="s">
        <v>357</v>
      </c>
      <c r="AF77" s="113" t="s">
        <v>248</v>
      </c>
      <c r="AG77" s="114" t="s">
        <v>248</v>
      </c>
      <c r="AH77" s="113" t="s">
        <v>248</v>
      </c>
      <c r="AI77" s="121" t="s">
        <v>248</v>
      </c>
      <c r="AJ77" s="121" t="s">
        <v>346</v>
      </c>
      <c r="AK77" s="121"/>
      <c r="AL77" s="113" t="s">
        <v>361</v>
      </c>
      <c r="AM77" s="189"/>
      <c r="AN77" s="121" t="s">
        <v>362</v>
      </c>
      <c r="AO77" s="117" t="str">
        <f>IF(B77 &gt; 0,(CONCATENATE(MID(B77,1,3),"/",MID(B77,4,3),"/",C77,"/",D77,"/",E77)),"")</f>
        <v>415/025/4/01/1003</v>
      </c>
    </row>
    <row r="78" spans="1:42" ht="30" customHeight="1">
      <c r="A78" s="107" t="s">
        <v>363</v>
      </c>
      <c r="B78" s="118">
        <v>415025</v>
      </c>
      <c r="C78" s="118">
        <v>6</v>
      </c>
      <c r="D78" s="119" t="s">
        <v>167</v>
      </c>
      <c r="E78" s="118">
        <v>1004</v>
      </c>
      <c r="F78" s="119" t="s">
        <v>168</v>
      </c>
      <c r="G78" s="119" t="s">
        <v>187</v>
      </c>
      <c r="H78" s="119" t="s">
        <v>167</v>
      </c>
      <c r="I78" s="119" t="s">
        <v>167</v>
      </c>
      <c r="J78" s="118">
        <v>270</v>
      </c>
      <c r="K78" s="119" t="s">
        <v>169</v>
      </c>
      <c r="L78" s="125" t="s">
        <v>189</v>
      </c>
      <c r="M78" s="125" t="s">
        <v>171</v>
      </c>
      <c r="N78" s="146" t="s">
        <v>214</v>
      </c>
      <c r="O78" s="146" t="s">
        <v>172</v>
      </c>
      <c r="P78" s="146"/>
      <c r="Q78" s="123" t="s">
        <v>173</v>
      </c>
      <c r="R78" s="188" t="e">
        <f>SUMIF([2]DATA!$B$1:$B$65536,'Appendix N'!$AO78,[2]DATA!O$1:O$65536)</f>
        <v>#VALUE!</v>
      </c>
      <c r="S78" s="188">
        <v>-338911</v>
      </c>
      <c r="T78" s="108" t="e">
        <f t="shared" si="22"/>
        <v>#VALUE!</v>
      </c>
      <c r="U78" s="109"/>
      <c r="V78" s="108">
        <v>260030</v>
      </c>
      <c r="W78" s="110">
        <v>248858.06</v>
      </c>
      <c r="X78" s="188">
        <v>0</v>
      </c>
      <c r="Y78" s="108">
        <f t="shared" si="23"/>
        <v>248858.06</v>
      </c>
      <c r="Z78" s="108"/>
      <c r="AA78" s="108">
        <f t="shared" si="24"/>
        <v>11171.940000000002</v>
      </c>
      <c r="AB78" s="111" t="e">
        <f t="shared" si="25"/>
        <v>#VALUE!</v>
      </c>
      <c r="AC78" s="111" t="e">
        <f>Y78/R78</f>
        <v>#VALUE!</v>
      </c>
      <c r="AD78" s="112">
        <f t="shared" si="26"/>
        <v>0.95703595738953195</v>
      </c>
      <c r="AE78" s="114" t="s">
        <v>357</v>
      </c>
      <c r="AF78" s="113" t="s">
        <v>248</v>
      </c>
      <c r="AG78" s="114" t="s">
        <v>248</v>
      </c>
      <c r="AH78" s="113" t="s">
        <v>248</v>
      </c>
      <c r="AI78" s="121" t="s">
        <v>248</v>
      </c>
      <c r="AJ78" s="121" t="s">
        <v>346</v>
      </c>
      <c r="AK78" s="121"/>
      <c r="AL78" s="113" t="s">
        <v>364</v>
      </c>
      <c r="AM78" s="189" t="s">
        <v>359</v>
      </c>
      <c r="AN78" s="121" t="s">
        <v>365</v>
      </c>
      <c r="AO78" s="117" t="str">
        <f>IF(B78 &gt; 0,(CONCATENATE(MID(B78,1,3),"/",MID(B78,4,3),"/",C78,"/",D78,"/",E78)),"")</f>
        <v>415/025/6/01/1004</v>
      </c>
    </row>
    <row r="79" spans="1:42" ht="30" customHeight="1">
      <c r="A79" s="107" t="s">
        <v>366</v>
      </c>
      <c r="B79" s="118">
        <v>415025</v>
      </c>
      <c r="C79" s="118">
        <v>6</v>
      </c>
      <c r="D79" s="119" t="s">
        <v>167</v>
      </c>
      <c r="E79" s="118">
        <v>1005</v>
      </c>
      <c r="F79" s="119" t="s">
        <v>168</v>
      </c>
      <c r="G79" s="119" t="s">
        <v>187</v>
      </c>
      <c r="H79" s="119" t="s">
        <v>167</v>
      </c>
      <c r="I79" s="119" t="s">
        <v>167</v>
      </c>
      <c r="J79" s="118">
        <v>270</v>
      </c>
      <c r="K79" s="119" t="s">
        <v>169</v>
      </c>
      <c r="L79" s="191" t="s">
        <v>189</v>
      </c>
      <c r="M79" s="191" t="s">
        <v>171</v>
      </c>
      <c r="N79" s="146" t="s">
        <v>214</v>
      </c>
      <c r="O79" s="146" t="s">
        <v>172</v>
      </c>
      <c r="P79" s="146"/>
      <c r="Q79" s="130" t="s">
        <v>173</v>
      </c>
      <c r="R79" s="188" t="e">
        <f>SUMIF([2]DATA!$B$1:$B$65536,'Appendix N'!$AO79,[2]DATA!O$1:O$65536)</f>
        <v>#VALUE!</v>
      </c>
      <c r="S79" s="188">
        <v>8762</v>
      </c>
      <c r="T79" s="108" t="e">
        <f t="shared" si="22"/>
        <v>#VALUE!</v>
      </c>
      <c r="U79" s="109"/>
      <c r="V79" s="108">
        <v>175231</v>
      </c>
      <c r="W79" s="110">
        <v>158129.14000000001</v>
      </c>
      <c r="X79" s="188">
        <v>12500</v>
      </c>
      <c r="Y79" s="108">
        <f t="shared" si="23"/>
        <v>170629.14</v>
      </c>
      <c r="Z79" s="108"/>
      <c r="AA79" s="108">
        <f t="shared" si="24"/>
        <v>4601.859999999986</v>
      </c>
      <c r="AB79" s="111" t="e">
        <f t="shared" si="25"/>
        <v>#VALUE!</v>
      </c>
      <c r="AC79" s="111" t="e">
        <f>Y79/R79</f>
        <v>#VALUE!</v>
      </c>
      <c r="AD79" s="112">
        <f t="shared" si="26"/>
        <v>0.97373832255708193</v>
      </c>
      <c r="AE79" s="114" t="s">
        <v>357</v>
      </c>
      <c r="AF79" s="113" t="s">
        <v>248</v>
      </c>
      <c r="AG79" s="114" t="s">
        <v>248</v>
      </c>
      <c r="AH79" s="113" t="s">
        <v>248</v>
      </c>
      <c r="AI79" s="121" t="s">
        <v>248</v>
      </c>
      <c r="AJ79" s="121" t="s">
        <v>346</v>
      </c>
      <c r="AK79" s="121"/>
      <c r="AL79" s="113" t="s">
        <v>364</v>
      </c>
      <c r="AM79" s="189" t="s">
        <v>359</v>
      </c>
      <c r="AN79" s="121" t="s">
        <v>365</v>
      </c>
      <c r="AO79" s="117" t="str">
        <f>IF(B79 &gt; 0,(CONCATENATE(MID(B79,1,3),"/",MID(B79,4,3),"/",C79,"/",D79,"/",E79)),"")</f>
        <v>415/025/6/01/1005</v>
      </c>
    </row>
    <row r="80" spans="1:42" s="150" customFormat="1" ht="30" customHeight="1" thickBot="1">
      <c r="A80" s="131" t="s">
        <v>367</v>
      </c>
      <c r="B80" s="132"/>
      <c r="C80" s="132"/>
      <c r="D80" s="132"/>
      <c r="E80" s="132"/>
      <c r="F80" s="132"/>
      <c r="G80" s="132"/>
      <c r="H80" s="132"/>
      <c r="I80" s="132"/>
      <c r="J80" s="132"/>
      <c r="K80" s="132"/>
      <c r="L80" s="149">
        <v>5</v>
      </c>
      <c r="M80" s="149"/>
      <c r="N80" s="134"/>
      <c r="O80" s="132"/>
      <c r="P80" s="132"/>
      <c r="Q80" s="135"/>
      <c r="R80" s="136" t="e">
        <f>SUM(R72:R79)</f>
        <v>#VALUE!</v>
      </c>
      <c r="S80" s="136">
        <f>SUM(S72:S79)</f>
        <v>-227159</v>
      </c>
      <c r="T80" s="136" t="e">
        <f>SUM(T72:T79)</f>
        <v>#VALUE!</v>
      </c>
      <c r="U80" s="137" t="e">
        <f>SUM(U72:U79)</f>
        <v>#VALUE!</v>
      </c>
      <c r="V80" s="136">
        <v>7699029</v>
      </c>
      <c r="W80" s="138">
        <v>2749270.85</v>
      </c>
      <c r="X80" s="136">
        <f>SUM(X72:X79)</f>
        <v>2374882.2199999997</v>
      </c>
      <c r="Y80" s="136">
        <f t="shared" si="23"/>
        <v>5124153.07</v>
      </c>
      <c r="Z80" s="136">
        <f>SUM(Z72:Z79)</f>
        <v>0</v>
      </c>
      <c r="AA80" s="136">
        <f t="shared" si="24"/>
        <v>2574875.9299999997</v>
      </c>
      <c r="AB80" s="139" t="e">
        <f>Y80/T80</f>
        <v>#VALUE!</v>
      </c>
      <c r="AC80" s="139" t="e">
        <f>Y80/R80</f>
        <v>#VALUE!</v>
      </c>
      <c r="AD80" s="140">
        <f t="shared" si="26"/>
        <v>0.66555835417687093</v>
      </c>
      <c r="AE80" s="141"/>
      <c r="AF80" s="187"/>
      <c r="AG80" s="141"/>
      <c r="AH80" s="143"/>
      <c r="AI80" s="135"/>
      <c r="AJ80" s="135"/>
      <c r="AK80" s="135"/>
      <c r="AL80" s="143"/>
      <c r="AM80" s="144"/>
      <c r="AN80" s="135"/>
      <c r="AO80" s="145" t="str">
        <f>IF(B80 &gt; 0,(CONCATENATE(MID(B80,1,3),"/",MID(B80,4,3),"/",C80,"/",D80,"/",E80)),"")</f>
        <v/>
      </c>
      <c r="AP80" s="74"/>
    </row>
    <row r="81" spans="1:41" ht="30" customHeight="1" thickTop="1">
      <c r="A81" s="90"/>
      <c r="B81" s="91"/>
      <c r="C81" s="91"/>
      <c r="D81" s="91"/>
      <c r="E81" s="91"/>
      <c r="F81" s="91"/>
      <c r="G81" s="91"/>
      <c r="H81" s="91"/>
      <c r="I81" s="91"/>
      <c r="J81" s="91"/>
      <c r="K81" s="91"/>
      <c r="L81" s="155"/>
      <c r="M81" s="155"/>
      <c r="N81" s="156"/>
      <c r="O81" s="156"/>
      <c r="P81" s="156"/>
      <c r="Q81" s="107"/>
      <c r="R81" s="152"/>
      <c r="S81" s="152"/>
      <c r="T81" s="152"/>
      <c r="U81" s="157"/>
      <c r="V81" s="152"/>
      <c r="W81" s="158"/>
      <c r="X81" s="152"/>
      <c r="Y81" s="152"/>
      <c r="Z81" s="152"/>
      <c r="AA81" s="152"/>
      <c r="AB81" s="159"/>
      <c r="AC81" s="159"/>
      <c r="AD81" s="160"/>
      <c r="AE81" s="114"/>
      <c r="AF81" s="154"/>
      <c r="AG81" s="114"/>
      <c r="AH81" s="115"/>
      <c r="AL81" s="115"/>
      <c r="AM81" s="116"/>
      <c r="AN81" s="107"/>
      <c r="AO81" s="117"/>
    </row>
    <row r="82" spans="1:41" ht="30" customHeight="1">
      <c r="A82" s="104" t="s">
        <v>368</v>
      </c>
      <c r="B82" s="105"/>
      <c r="C82" s="105"/>
      <c r="D82" s="105"/>
      <c r="E82" s="105"/>
      <c r="F82" s="105"/>
      <c r="G82" s="105"/>
      <c r="H82" s="105"/>
      <c r="I82" s="105"/>
      <c r="J82" s="105"/>
      <c r="K82" s="105"/>
      <c r="L82" s="106"/>
      <c r="M82" s="106"/>
      <c r="N82" s="146"/>
      <c r="O82" s="146"/>
      <c r="P82" s="146"/>
      <c r="Q82" s="107"/>
      <c r="R82" s="108"/>
      <c r="S82" s="108"/>
      <c r="T82" s="108"/>
      <c r="U82" s="109"/>
      <c r="V82" s="108"/>
      <c r="W82" s="110"/>
      <c r="X82" s="108"/>
      <c r="Y82" s="108"/>
      <c r="Z82" s="108"/>
      <c r="AA82" s="108"/>
      <c r="AB82" s="111"/>
      <c r="AC82" s="111"/>
      <c r="AD82" s="112"/>
      <c r="AE82" s="114"/>
      <c r="AF82" s="113"/>
      <c r="AG82" s="114"/>
      <c r="AH82" s="115"/>
      <c r="AL82" s="115"/>
      <c r="AM82" s="116"/>
      <c r="AN82" s="107"/>
      <c r="AO82" s="117" t="str">
        <f>IF(B82 &gt; 0,(CONCATENATE(MID(B82,1,3),"/",MID(B82,4,3),"/",C82,"/",D82,"/",E82)),"")</f>
        <v/>
      </c>
    </row>
    <row r="83" spans="1:41" ht="72" customHeight="1">
      <c r="A83" s="192" t="s">
        <v>369</v>
      </c>
      <c r="B83" s="154">
        <v>535025</v>
      </c>
      <c r="C83" s="118">
        <v>4</v>
      </c>
      <c r="D83" s="129">
        <v>56</v>
      </c>
      <c r="E83" s="118">
        <v>1001</v>
      </c>
      <c r="F83" s="119" t="s">
        <v>168</v>
      </c>
      <c r="G83" s="118">
        <v>13</v>
      </c>
      <c r="H83" s="119" t="s">
        <v>167</v>
      </c>
      <c r="I83" s="119" t="s">
        <v>167</v>
      </c>
      <c r="J83" s="119" t="s">
        <v>370</v>
      </c>
      <c r="K83" s="119" t="s">
        <v>188</v>
      </c>
      <c r="L83" s="121" t="s">
        <v>371</v>
      </c>
      <c r="M83" s="121" t="s">
        <v>371</v>
      </c>
      <c r="N83" s="182" t="s">
        <v>372</v>
      </c>
      <c r="O83" s="182" t="s">
        <v>172</v>
      </c>
      <c r="P83" s="182"/>
      <c r="Q83" s="115" t="s">
        <v>373</v>
      </c>
      <c r="R83" s="109" t="e">
        <f>SUMIF([2]DATA!$B$1:$B$65536,'Appendix N'!$AO83,[2]DATA!O$1:O$65536)</f>
        <v>#VALUE!</v>
      </c>
      <c r="S83" s="108">
        <v>0</v>
      </c>
      <c r="T83" s="110" t="e">
        <f>SUM(R83:S83)</f>
        <v>#VALUE!</v>
      </c>
      <c r="U83" s="180" t="e">
        <f>SUM(SUMIF([2]DATA!$B$1:$B$65536,'Appendix N'!$AO83,[2]DATA!P$1:P$65536),SUMIF([2]DATA!$B$1:$B$65536,'Appendix N'!$AO83,[2]DATA!Q$1:Q$65536))</f>
        <v>#VALUE!</v>
      </c>
      <c r="V83" s="108">
        <v>26895000</v>
      </c>
      <c r="W83" s="180">
        <v>11709780.790000001</v>
      </c>
      <c r="X83" s="108">
        <v>8931420.0399999991</v>
      </c>
      <c r="Y83" s="108">
        <f t="shared" ref="Y83:Y146" si="27">W83+X83</f>
        <v>20641200.829999998</v>
      </c>
      <c r="Z83" s="110"/>
      <c r="AA83" s="108">
        <f t="shared" ref="AA83:AA146" si="28">V83-Y83</f>
        <v>6253799.1700000018</v>
      </c>
      <c r="AB83" s="193" t="e">
        <f>IF(T83&lt;&gt;0,Y83/T83,0)</f>
        <v>#VALUE!</v>
      </c>
      <c r="AC83" s="193" t="e">
        <f>Y83/R83</f>
        <v>#VALUE!</v>
      </c>
      <c r="AD83" s="112">
        <f t="shared" ref="AD83:AD146" si="29">Y83/V83</f>
        <v>0.76747353894775971</v>
      </c>
      <c r="AE83" s="194" t="s">
        <v>374</v>
      </c>
      <c r="AI83" s="182"/>
      <c r="AJ83" s="182"/>
      <c r="AK83" s="182"/>
      <c r="AL83" s="182" t="s">
        <v>375</v>
      </c>
      <c r="AM83" s="116">
        <v>41061</v>
      </c>
      <c r="AN83" s="107" t="s">
        <v>376</v>
      </c>
      <c r="AO83" s="117" t="str">
        <f>IF(B83 &gt; 0,(CONCATENATE(MID(B83,1,3),"/",MID(B83,4,3),"/",C83,"/",D83,"/",E83)),"")</f>
        <v>535/025/4/56/1001</v>
      </c>
    </row>
    <row r="84" spans="1:41" s="198" customFormat="1" ht="35.1" customHeight="1">
      <c r="A84" s="192" t="s">
        <v>377</v>
      </c>
      <c r="B84" s="154">
        <v>535025</v>
      </c>
      <c r="C84" s="118">
        <v>4</v>
      </c>
      <c r="D84" s="129">
        <v>25</v>
      </c>
      <c r="E84" s="118">
        <v>1001</v>
      </c>
      <c r="F84" s="119" t="s">
        <v>168</v>
      </c>
      <c r="G84" s="118">
        <v>13</v>
      </c>
      <c r="H84" s="119" t="s">
        <v>378</v>
      </c>
      <c r="I84" s="119" t="s">
        <v>167</v>
      </c>
      <c r="J84" s="119" t="s">
        <v>379</v>
      </c>
      <c r="K84" s="119" t="s">
        <v>188</v>
      </c>
      <c r="L84" s="121" t="s">
        <v>371</v>
      </c>
      <c r="M84" s="121" t="s">
        <v>371</v>
      </c>
      <c r="N84" s="182" t="s">
        <v>380</v>
      </c>
      <c r="O84" s="182"/>
      <c r="P84" s="146" t="s">
        <v>172</v>
      </c>
      <c r="Q84" s="115" t="s">
        <v>381</v>
      </c>
      <c r="R84" s="109" t="e">
        <f>SUMIF([2]DATA!$B$1:$B$65536,'Appendix N'!$AO84,[2]DATA!O$1:O$65536)</f>
        <v>#VALUE!</v>
      </c>
      <c r="S84" s="108">
        <v>0</v>
      </c>
      <c r="T84" s="110" t="e">
        <f t="shared" ref="T84:T116" si="30">SUM(R84:S84)</f>
        <v>#VALUE!</v>
      </c>
      <c r="U84" s="180" t="e">
        <f>SUM(SUMIF([2]DATA!$B$1:$B$65536,'Appendix N'!$AO84,[2]DATA!P$1:P$65536),SUMIF([2]DATA!$B$1:$B$65536,'Appendix N'!$AO84,[2]DATA!Q$1:Q$65536))</f>
        <v>#VALUE!</v>
      </c>
      <c r="V84" s="108">
        <v>4000000</v>
      </c>
      <c r="W84" s="180">
        <v>3773287</v>
      </c>
      <c r="X84" s="108">
        <v>153504</v>
      </c>
      <c r="Y84" s="108">
        <f t="shared" si="27"/>
        <v>3926791</v>
      </c>
      <c r="Z84" s="110"/>
      <c r="AA84" s="108">
        <f t="shared" si="28"/>
        <v>73209</v>
      </c>
      <c r="AB84" s="193" t="e">
        <f t="shared" ref="AB84:AB116" si="31">IF(T84&lt;&gt;0,Y84/T84,0)</f>
        <v>#VALUE!</v>
      </c>
      <c r="AC84" s="193" t="e">
        <f>Y84/R84</f>
        <v>#VALUE!</v>
      </c>
      <c r="AD84" s="112">
        <f t="shared" si="29"/>
        <v>0.98169775000000004</v>
      </c>
      <c r="AE84" s="195">
        <v>40724</v>
      </c>
      <c r="AF84" s="196" t="s">
        <v>382</v>
      </c>
      <c r="AG84" s="196" t="s">
        <v>227</v>
      </c>
      <c r="AH84" s="182" t="s">
        <v>383</v>
      </c>
      <c r="AI84" s="182" t="s">
        <v>384</v>
      </c>
      <c r="AJ84" s="182" t="s">
        <v>384</v>
      </c>
      <c r="AK84" s="182"/>
      <c r="AL84" s="182" t="s">
        <v>375</v>
      </c>
      <c r="AM84" s="116">
        <v>41061</v>
      </c>
      <c r="AN84" s="107" t="s">
        <v>385</v>
      </c>
      <c r="AO84" s="197" t="str">
        <f>IF(B84 &gt; 0,(CONCATENATE(MID(B84,1,3),"/",MID(B84,4,3),"/",C84,"/",D84,"/",E84)),"")</f>
        <v>535/025/4/25/1001</v>
      </c>
    </row>
    <row r="85" spans="1:41" s="198" customFormat="1" ht="54" customHeight="1">
      <c r="A85" s="174" t="s">
        <v>386</v>
      </c>
      <c r="B85" s="175">
        <v>505005</v>
      </c>
      <c r="C85" s="175">
        <v>5</v>
      </c>
      <c r="D85" s="176" t="s">
        <v>168</v>
      </c>
      <c r="E85" s="175">
        <v>1241</v>
      </c>
      <c r="F85" s="176" t="s">
        <v>168</v>
      </c>
      <c r="G85" s="176" t="s">
        <v>187</v>
      </c>
      <c r="H85" s="176" t="s">
        <v>167</v>
      </c>
      <c r="I85" s="176" t="s">
        <v>167</v>
      </c>
      <c r="J85" s="175">
        <v>270</v>
      </c>
      <c r="K85" s="177" t="s">
        <v>188</v>
      </c>
      <c r="L85" s="124" t="s">
        <v>387</v>
      </c>
      <c r="M85" s="125" t="s">
        <v>171</v>
      </c>
      <c r="N85" s="146" t="s">
        <v>388</v>
      </c>
      <c r="O85" s="146" t="s">
        <v>172</v>
      </c>
      <c r="P85" s="146"/>
      <c r="Q85" s="178" t="s">
        <v>190</v>
      </c>
      <c r="R85" s="179" t="e">
        <f>SUMIF([2]DATA!$B$1:$B$65536,'Appendix N'!$AO85,[2]DATA!O$1:O$65536)</f>
        <v>#VALUE!</v>
      </c>
      <c r="S85" s="179">
        <v>4890900</v>
      </c>
      <c r="T85" s="179" t="e">
        <f>SUM(R85:S85)</f>
        <v>#VALUE!</v>
      </c>
      <c r="U85" s="109"/>
      <c r="V85" s="199">
        <v>9500</v>
      </c>
      <c r="W85" s="200">
        <v>0</v>
      </c>
      <c r="X85" s="109">
        <v>7716.84</v>
      </c>
      <c r="Y85" s="108">
        <f t="shared" si="27"/>
        <v>7716.84</v>
      </c>
      <c r="Z85" s="108"/>
      <c r="AA85" s="108">
        <f t="shared" si="28"/>
        <v>1783.1599999999999</v>
      </c>
      <c r="AB85" s="111" t="e">
        <f>IF(T85&lt;&gt;0,Y85/T85,0)</f>
        <v>#VALUE!</v>
      </c>
      <c r="AC85" s="111" t="e">
        <f>Y85/R85</f>
        <v>#VALUE!</v>
      </c>
      <c r="AD85" s="112">
        <f t="shared" si="29"/>
        <v>0.81229894736842112</v>
      </c>
      <c r="AE85" s="181"/>
      <c r="AF85" s="182"/>
      <c r="AG85" s="146"/>
      <c r="AH85" s="182"/>
      <c r="AI85" s="107"/>
      <c r="AJ85" s="107"/>
      <c r="AK85" s="107"/>
      <c r="AL85" s="115"/>
      <c r="AM85" s="183"/>
      <c r="AN85" s="107" t="s">
        <v>389</v>
      </c>
      <c r="AO85" s="197" t="str">
        <f>IF(B85 &gt; 0,(CONCATENATE(MID(B85,1,3),"/",MID(B85,4,3),"/",C85,"/",D85,"/",E85)),"")</f>
        <v>505/005/5/05/1241</v>
      </c>
    </row>
    <row r="86" spans="1:41" s="198" customFormat="1" ht="35.1" customHeight="1">
      <c r="A86" s="107" t="s">
        <v>390</v>
      </c>
      <c r="B86" s="118">
        <v>525020</v>
      </c>
      <c r="C86" s="118">
        <v>4</v>
      </c>
      <c r="D86" s="118">
        <v>36</v>
      </c>
      <c r="E86" s="118">
        <v>1028</v>
      </c>
      <c r="F86" s="119" t="s">
        <v>168</v>
      </c>
      <c r="G86" s="118">
        <v>11</v>
      </c>
      <c r="H86" s="119" t="s">
        <v>167</v>
      </c>
      <c r="I86" s="119" t="s">
        <v>167</v>
      </c>
      <c r="J86" s="119" t="s">
        <v>391</v>
      </c>
      <c r="K86" s="119" t="s">
        <v>188</v>
      </c>
      <c r="L86" s="121" t="s">
        <v>392</v>
      </c>
      <c r="M86" s="128" t="s">
        <v>393</v>
      </c>
      <c r="N86" s="146" t="s">
        <v>394</v>
      </c>
      <c r="O86" s="146" t="s">
        <v>172</v>
      </c>
      <c r="P86" s="146"/>
      <c r="Q86" s="146" t="s">
        <v>226</v>
      </c>
      <c r="R86" s="108" t="e">
        <f>SUMIF([2]DATA!$B$1:$B$65536,'Appendix N'!$AO86,[2]DATA!O$1:O$65536)</f>
        <v>#VALUE!</v>
      </c>
      <c r="S86" s="108">
        <v>0</v>
      </c>
      <c r="T86" s="108" t="e">
        <f t="shared" si="30"/>
        <v>#VALUE!</v>
      </c>
      <c r="U86" s="109" t="e">
        <f>SUM(SUMIF([2]DATA!$B$1:$B$65536,'Appendix N'!$AO86,[2]DATA!P$1:P$65536),SUMIF([2]DATA!$B$1:$B$65536,'Appendix N'!$AO86,[2]DATA!Q$1:Q$65536))</f>
        <v>#VALUE!</v>
      </c>
      <c r="V86" s="108">
        <v>15000000</v>
      </c>
      <c r="W86" s="110">
        <v>10142767.32</v>
      </c>
      <c r="X86" s="108">
        <v>4268.88</v>
      </c>
      <c r="Y86" s="108">
        <f t="shared" si="27"/>
        <v>10147036.200000001</v>
      </c>
      <c r="Z86" s="108"/>
      <c r="AA86" s="108">
        <f t="shared" si="28"/>
        <v>4852963.7999999989</v>
      </c>
      <c r="AB86" s="111" t="e">
        <f t="shared" si="31"/>
        <v>#VALUE!</v>
      </c>
      <c r="AC86" s="111" t="e">
        <f>Y86/R86</f>
        <v>#VALUE!</v>
      </c>
      <c r="AD86" s="112">
        <f t="shared" si="29"/>
        <v>0.67646908000000006</v>
      </c>
      <c r="AE86" s="201">
        <v>40724</v>
      </c>
      <c r="AF86" s="154">
        <v>46</v>
      </c>
      <c r="AG86" s="114" t="s">
        <v>395</v>
      </c>
      <c r="AH86" s="115" t="s">
        <v>228</v>
      </c>
      <c r="AI86" s="107" t="s">
        <v>396</v>
      </c>
      <c r="AJ86" s="107" t="s">
        <v>384</v>
      </c>
      <c r="AK86" s="107"/>
      <c r="AL86" s="115" t="s">
        <v>397</v>
      </c>
      <c r="AM86" s="116">
        <v>41082</v>
      </c>
      <c r="AN86" s="121" t="s">
        <v>398</v>
      </c>
      <c r="AO86" s="197" t="str">
        <f>IF(B86 &gt; 0,(CONCATENATE(MID(B86,1,3),"/",MID(B86,4,3),"/",C86,"/",D86,"/",E86)),"")</f>
        <v>525/020/4/36/1028</v>
      </c>
    </row>
    <row r="87" spans="1:41" s="198" customFormat="1" ht="35.1" customHeight="1">
      <c r="A87" s="107" t="s">
        <v>399</v>
      </c>
      <c r="B87" s="129">
        <v>525020</v>
      </c>
      <c r="C87" s="118">
        <v>4</v>
      </c>
      <c r="D87" s="118">
        <v>36</v>
      </c>
      <c r="E87" s="118">
        <v>1029</v>
      </c>
      <c r="F87" s="119" t="s">
        <v>168</v>
      </c>
      <c r="G87" s="118">
        <v>11</v>
      </c>
      <c r="H87" s="119" t="s">
        <v>167</v>
      </c>
      <c r="I87" s="119" t="s">
        <v>167</v>
      </c>
      <c r="J87" s="119" t="s">
        <v>391</v>
      </c>
      <c r="K87" s="119" t="s">
        <v>188</v>
      </c>
      <c r="L87" s="121" t="s">
        <v>392</v>
      </c>
      <c r="M87" s="128" t="s">
        <v>393</v>
      </c>
      <c r="N87" s="146" t="s">
        <v>400</v>
      </c>
      <c r="O87" s="146"/>
      <c r="P87" s="146" t="s">
        <v>172</v>
      </c>
      <c r="Q87" s="146" t="s">
        <v>226</v>
      </c>
      <c r="R87" s="108" t="e">
        <f>SUMIF([2]DATA!$B$1:$B$65536,'Appendix N'!$AO87,[2]DATA!O$1:O$65536)</f>
        <v>#VALUE!</v>
      </c>
      <c r="S87" s="108">
        <v>0</v>
      </c>
      <c r="T87" s="108" t="e">
        <f t="shared" si="30"/>
        <v>#VALUE!</v>
      </c>
      <c r="U87" s="109" t="e">
        <f>SUM(SUMIF([2]DATA!$B$1:$B$65536,'Appendix N'!$AO87,[2]DATA!P$1:P$65536),SUMIF([2]DATA!$B$1:$B$65536,'Appendix N'!$AO87,[2]DATA!Q$1:Q$65536))</f>
        <v>#VALUE!</v>
      </c>
      <c r="V87" s="108">
        <v>5000000</v>
      </c>
      <c r="W87" s="110">
        <v>1366253.27</v>
      </c>
      <c r="X87" s="108">
        <v>483424.34</v>
      </c>
      <c r="Y87" s="108">
        <f t="shared" si="27"/>
        <v>1849677.61</v>
      </c>
      <c r="Z87" s="108"/>
      <c r="AA87" s="108">
        <f t="shared" si="28"/>
        <v>3150322.3899999997</v>
      </c>
      <c r="AB87" s="111" t="e">
        <f t="shared" si="31"/>
        <v>#VALUE!</v>
      </c>
      <c r="AC87" s="111" t="e">
        <f>Y87/#REF!</f>
        <v>#REF!</v>
      </c>
      <c r="AD87" s="112">
        <f t="shared" si="29"/>
        <v>0.36993552200000002</v>
      </c>
      <c r="AE87" s="201">
        <v>40724</v>
      </c>
      <c r="AF87" s="154">
        <v>7</v>
      </c>
      <c r="AG87" s="114" t="s">
        <v>395</v>
      </c>
      <c r="AH87" s="115" t="s">
        <v>383</v>
      </c>
      <c r="AI87" s="107" t="s">
        <v>248</v>
      </c>
      <c r="AJ87" s="107" t="s">
        <v>384</v>
      </c>
      <c r="AK87" s="107"/>
      <c r="AL87" s="115" t="s">
        <v>401</v>
      </c>
      <c r="AM87" s="116">
        <v>40998</v>
      </c>
      <c r="AN87" s="107" t="s">
        <v>402</v>
      </c>
      <c r="AO87" s="197" t="str">
        <f t="shared" ref="AO87:AO116" si="32">IF(B87 &gt; 0,(CONCATENATE(MID(B87,1,3),"/",MID(B87,4,3),"/",C87,"/",D87,"/",E87)),"")</f>
        <v>525/020/4/36/1029</v>
      </c>
    </row>
    <row r="88" spans="1:41" s="198" customFormat="1" ht="35.1" customHeight="1">
      <c r="A88" s="107" t="s">
        <v>403</v>
      </c>
      <c r="B88" s="118">
        <v>525020</v>
      </c>
      <c r="C88" s="118">
        <v>4</v>
      </c>
      <c r="D88" s="118">
        <v>36</v>
      </c>
      <c r="E88" s="118">
        <v>1114</v>
      </c>
      <c r="F88" s="119" t="s">
        <v>168</v>
      </c>
      <c r="G88" s="118">
        <v>11</v>
      </c>
      <c r="H88" s="119" t="s">
        <v>167</v>
      </c>
      <c r="I88" s="119" t="s">
        <v>167</v>
      </c>
      <c r="J88" s="119" t="s">
        <v>391</v>
      </c>
      <c r="K88" s="119" t="s">
        <v>188</v>
      </c>
      <c r="L88" s="121" t="s">
        <v>392</v>
      </c>
      <c r="M88" s="128" t="s">
        <v>393</v>
      </c>
      <c r="N88" s="146" t="s">
        <v>394</v>
      </c>
      <c r="O88" s="146" t="s">
        <v>172</v>
      </c>
      <c r="P88" s="146"/>
      <c r="Q88" s="146" t="s">
        <v>226</v>
      </c>
      <c r="R88" s="108" t="e">
        <f>SUMIF([2]DATA!$B$1:$B$65536,'Appendix N'!$AO88,[2]DATA!O$1:O$65536)</f>
        <v>#VALUE!</v>
      </c>
      <c r="S88" s="108">
        <v>0</v>
      </c>
      <c r="T88" s="108" t="e">
        <f t="shared" si="30"/>
        <v>#VALUE!</v>
      </c>
      <c r="U88" s="109" t="e">
        <f>SUM(SUMIF([2]DATA!$B$1:$B$65536,'Appendix N'!$AO88,[2]DATA!P$1:P$65536),SUMIF([2]DATA!$B$1:$B$65536,'Appendix N'!$AO88,[2]DATA!Q$1:Q$65536))</f>
        <v>#VALUE!</v>
      </c>
      <c r="V88" s="108">
        <v>1000000</v>
      </c>
      <c r="W88" s="110">
        <v>0</v>
      </c>
      <c r="X88" s="108">
        <v>978710.95</v>
      </c>
      <c r="Y88" s="108">
        <f t="shared" si="27"/>
        <v>978710.95</v>
      </c>
      <c r="Z88" s="108"/>
      <c r="AA88" s="108">
        <f t="shared" si="28"/>
        <v>21289.050000000047</v>
      </c>
      <c r="AB88" s="111" t="e">
        <f t="shared" si="31"/>
        <v>#VALUE!</v>
      </c>
      <c r="AC88" s="111" t="e">
        <f t="shared" ref="AC88:AC98" si="33">Y88/R88</f>
        <v>#VALUE!</v>
      </c>
      <c r="AD88" s="112">
        <f t="shared" si="29"/>
        <v>0.97871094999999997</v>
      </c>
      <c r="AE88" s="201">
        <v>40724</v>
      </c>
      <c r="AF88" s="154">
        <v>46</v>
      </c>
      <c r="AG88" s="114" t="s">
        <v>395</v>
      </c>
      <c r="AH88" s="115" t="s">
        <v>228</v>
      </c>
      <c r="AI88" s="107" t="s">
        <v>396</v>
      </c>
      <c r="AJ88" s="107" t="s">
        <v>384</v>
      </c>
      <c r="AK88" s="107"/>
      <c r="AL88" s="115" t="s">
        <v>397</v>
      </c>
      <c r="AM88" s="116">
        <v>41082</v>
      </c>
      <c r="AN88" s="121" t="s">
        <v>404</v>
      </c>
      <c r="AO88" s="197" t="str">
        <f t="shared" si="32"/>
        <v>525/020/4/36/1114</v>
      </c>
    </row>
    <row r="89" spans="1:41" s="198" customFormat="1" ht="35.1" customHeight="1">
      <c r="A89" s="107" t="s">
        <v>405</v>
      </c>
      <c r="B89" s="118">
        <v>525020</v>
      </c>
      <c r="C89" s="118">
        <v>4</v>
      </c>
      <c r="D89" s="118">
        <v>36</v>
      </c>
      <c r="E89" s="118">
        <v>1115</v>
      </c>
      <c r="F89" s="119" t="s">
        <v>168</v>
      </c>
      <c r="G89" s="118">
        <v>11</v>
      </c>
      <c r="H89" s="119" t="s">
        <v>167</v>
      </c>
      <c r="I89" s="119" t="s">
        <v>167</v>
      </c>
      <c r="J89" s="119" t="s">
        <v>391</v>
      </c>
      <c r="K89" s="119" t="s">
        <v>188</v>
      </c>
      <c r="L89" s="121" t="s">
        <v>392</v>
      </c>
      <c r="M89" s="128" t="s">
        <v>393</v>
      </c>
      <c r="N89" s="146" t="s">
        <v>394</v>
      </c>
      <c r="O89" s="146" t="s">
        <v>172</v>
      </c>
      <c r="P89" s="146"/>
      <c r="Q89" s="146" t="s">
        <v>226</v>
      </c>
      <c r="R89" s="108" t="e">
        <f>SUMIF([2]DATA!$B$1:$B$65536,'Appendix N'!$AO89,[2]DATA!O$1:O$65536)</f>
        <v>#VALUE!</v>
      </c>
      <c r="S89" s="108">
        <v>0</v>
      </c>
      <c r="T89" s="108" t="e">
        <f t="shared" si="30"/>
        <v>#VALUE!</v>
      </c>
      <c r="U89" s="109" t="e">
        <f>SUM(SUMIF([2]DATA!$B$1:$B$65536,'Appendix N'!$AO89,[2]DATA!P$1:P$65536),SUMIF([2]DATA!$B$1:$B$65536,'Appendix N'!$AO89,[2]DATA!Q$1:Q$65536))</f>
        <v>#VALUE!</v>
      </c>
      <c r="V89" s="108">
        <v>1250000</v>
      </c>
      <c r="W89" s="110">
        <v>0</v>
      </c>
      <c r="X89" s="108">
        <v>0</v>
      </c>
      <c r="Y89" s="108">
        <f t="shared" si="27"/>
        <v>0</v>
      </c>
      <c r="Z89" s="108"/>
      <c r="AA89" s="108">
        <f t="shared" si="28"/>
        <v>1250000</v>
      </c>
      <c r="AB89" s="111" t="e">
        <f t="shared" si="31"/>
        <v>#VALUE!</v>
      </c>
      <c r="AC89" s="111" t="e">
        <f t="shared" si="33"/>
        <v>#VALUE!</v>
      </c>
      <c r="AD89" s="112">
        <f t="shared" si="29"/>
        <v>0</v>
      </c>
      <c r="AE89" s="201">
        <v>40724</v>
      </c>
      <c r="AF89" s="154">
        <v>46</v>
      </c>
      <c r="AG89" s="114" t="s">
        <v>395</v>
      </c>
      <c r="AH89" s="115" t="s">
        <v>228</v>
      </c>
      <c r="AI89" s="107" t="s">
        <v>396</v>
      </c>
      <c r="AJ89" s="107" t="s">
        <v>384</v>
      </c>
      <c r="AK89" s="107"/>
      <c r="AL89" s="115" t="s">
        <v>397</v>
      </c>
      <c r="AM89" s="116">
        <v>41082</v>
      </c>
      <c r="AN89" s="121" t="s">
        <v>404</v>
      </c>
      <c r="AO89" s="197" t="str">
        <f t="shared" si="32"/>
        <v>525/020/4/36/1115</v>
      </c>
    </row>
    <row r="90" spans="1:41" s="198" customFormat="1" ht="35.1" customHeight="1">
      <c r="A90" s="107" t="s">
        <v>406</v>
      </c>
      <c r="B90" s="118">
        <v>525020</v>
      </c>
      <c r="C90" s="118">
        <v>4</v>
      </c>
      <c r="D90" s="118">
        <v>36</v>
      </c>
      <c r="E90" s="118">
        <v>1116</v>
      </c>
      <c r="F90" s="119" t="s">
        <v>168</v>
      </c>
      <c r="G90" s="118">
        <v>11</v>
      </c>
      <c r="H90" s="119" t="s">
        <v>167</v>
      </c>
      <c r="I90" s="119" t="s">
        <v>167</v>
      </c>
      <c r="J90" s="119" t="s">
        <v>391</v>
      </c>
      <c r="K90" s="119" t="s">
        <v>188</v>
      </c>
      <c r="L90" s="121" t="s">
        <v>392</v>
      </c>
      <c r="M90" s="128" t="s">
        <v>393</v>
      </c>
      <c r="N90" s="146" t="s">
        <v>394</v>
      </c>
      <c r="O90" s="146" t="s">
        <v>172</v>
      </c>
      <c r="P90" s="146"/>
      <c r="Q90" s="146" t="s">
        <v>226</v>
      </c>
      <c r="R90" s="108" t="e">
        <f>SUMIF([2]DATA!$B$1:$B$65536,'Appendix N'!$AO90,[2]DATA!O$1:O$65536)</f>
        <v>#VALUE!</v>
      </c>
      <c r="S90" s="108">
        <v>0</v>
      </c>
      <c r="T90" s="108" t="e">
        <f t="shared" si="30"/>
        <v>#VALUE!</v>
      </c>
      <c r="U90" s="109" t="e">
        <f>SUM(SUMIF([2]DATA!$B$1:$B$65536,'Appendix N'!$AO90,[2]DATA!P$1:P$65536),SUMIF([2]DATA!$B$1:$B$65536,'Appendix N'!$AO90,[2]DATA!Q$1:Q$65536))</f>
        <v>#VALUE!</v>
      </c>
      <c r="V90" s="108">
        <v>1000000</v>
      </c>
      <c r="W90" s="110">
        <v>0</v>
      </c>
      <c r="X90" s="108">
        <v>1285526.28</v>
      </c>
      <c r="Y90" s="108">
        <f t="shared" si="27"/>
        <v>1285526.28</v>
      </c>
      <c r="Z90" s="108"/>
      <c r="AA90" s="108">
        <f t="shared" si="28"/>
        <v>-285526.28000000003</v>
      </c>
      <c r="AB90" s="111" t="e">
        <f t="shared" si="31"/>
        <v>#VALUE!</v>
      </c>
      <c r="AC90" s="111" t="e">
        <f t="shared" si="33"/>
        <v>#VALUE!</v>
      </c>
      <c r="AD90" s="112">
        <f t="shared" si="29"/>
        <v>1.28552628</v>
      </c>
      <c r="AE90" s="201">
        <v>40724</v>
      </c>
      <c r="AF90" s="154">
        <v>46</v>
      </c>
      <c r="AG90" s="114" t="s">
        <v>395</v>
      </c>
      <c r="AH90" s="115" t="s">
        <v>228</v>
      </c>
      <c r="AI90" s="107" t="s">
        <v>396</v>
      </c>
      <c r="AJ90" s="107" t="s">
        <v>384</v>
      </c>
      <c r="AK90" s="107"/>
      <c r="AL90" s="115" t="s">
        <v>397</v>
      </c>
      <c r="AM90" s="116">
        <v>41082</v>
      </c>
      <c r="AN90" s="121" t="s">
        <v>404</v>
      </c>
      <c r="AO90" s="197" t="str">
        <f t="shared" si="32"/>
        <v>525/020/4/36/1116</v>
      </c>
    </row>
    <row r="91" spans="1:41" s="198" customFormat="1" ht="35.1" customHeight="1">
      <c r="A91" s="107" t="s">
        <v>407</v>
      </c>
      <c r="B91" s="118">
        <v>525020</v>
      </c>
      <c r="C91" s="118">
        <v>4</v>
      </c>
      <c r="D91" s="118">
        <v>36</v>
      </c>
      <c r="E91" s="118">
        <v>1117</v>
      </c>
      <c r="F91" s="119" t="s">
        <v>168</v>
      </c>
      <c r="G91" s="118">
        <v>11</v>
      </c>
      <c r="H91" s="119" t="s">
        <v>167</v>
      </c>
      <c r="I91" s="119" t="s">
        <v>167</v>
      </c>
      <c r="J91" s="119" t="s">
        <v>391</v>
      </c>
      <c r="K91" s="119" t="s">
        <v>188</v>
      </c>
      <c r="L91" s="121" t="s">
        <v>392</v>
      </c>
      <c r="M91" s="128" t="s">
        <v>393</v>
      </c>
      <c r="N91" s="146" t="s">
        <v>394</v>
      </c>
      <c r="O91" s="146" t="s">
        <v>172</v>
      </c>
      <c r="P91" s="146"/>
      <c r="Q91" s="146" t="s">
        <v>226</v>
      </c>
      <c r="R91" s="108" t="e">
        <f>SUMIF([2]DATA!$B$1:$B$65536,'Appendix N'!$AO91,[2]DATA!O$1:O$65536)</f>
        <v>#VALUE!</v>
      </c>
      <c r="S91" s="108">
        <v>0</v>
      </c>
      <c r="T91" s="108" t="e">
        <f t="shared" si="30"/>
        <v>#VALUE!</v>
      </c>
      <c r="U91" s="109" t="e">
        <f>SUM(SUMIF([2]DATA!$B$1:$B$65536,'Appendix N'!$AO91,[2]DATA!P$1:P$65536),SUMIF([2]DATA!$B$1:$B$65536,'Appendix N'!$AO91,[2]DATA!Q$1:Q$65536))</f>
        <v>#VALUE!</v>
      </c>
      <c r="V91" s="108">
        <v>1000000</v>
      </c>
      <c r="W91" s="110">
        <v>0</v>
      </c>
      <c r="X91" s="108">
        <v>579363.23</v>
      </c>
      <c r="Y91" s="108">
        <f t="shared" si="27"/>
        <v>579363.23</v>
      </c>
      <c r="Z91" s="108"/>
      <c r="AA91" s="108">
        <f t="shared" si="28"/>
        <v>420636.77</v>
      </c>
      <c r="AB91" s="111" t="e">
        <f t="shared" si="31"/>
        <v>#VALUE!</v>
      </c>
      <c r="AC91" s="111" t="e">
        <f t="shared" si="33"/>
        <v>#VALUE!</v>
      </c>
      <c r="AD91" s="112">
        <f t="shared" si="29"/>
        <v>0.57936323000000001</v>
      </c>
      <c r="AE91" s="201">
        <v>40724</v>
      </c>
      <c r="AF91" s="154">
        <v>46</v>
      </c>
      <c r="AG91" s="114" t="s">
        <v>395</v>
      </c>
      <c r="AH91" s="115" t="s">
        <v>228</v>
      </c>
      <c r="AI91" s="107" t="s">
        <v>396</v>
      </c>
      <c r="AJ91" s="107" t="s">
        <v>384</v>
      </c>
      <c r="AK91" s="107"/>
      <c r="AL91" s="115" t="s">
        <v>397</v>
      </c>
      <c r="AM91" s="116">
        <v>41082</v>
      </c>
      <c r="AN91" s="121" t="s">
        <v>404</v>
      </c>
      <c r="AO91" s="197" t="str">
        <f t="shared" si="32"/>
        <v>525/020/4/36/1117</v>
      </c>
    </row>
    <row r="92" spans="1:41" s="198" customFormat="1" ht="35.1" customHeight="1">
      <c r="A92" s="107" t="s">
        <v>408</v>
      </c>
      <c r="B92" s="118">
        <v>525020</v>
      </c>
      <c r="C92" s="118">
        <v>4</v>
      </c>
      <c r="D92" s="118">
        <v>36</v>
      </c>
      <c r="E92" s="118">
        <v>1118</v>
      </c>
      <c r="F92" s="119" t="s">
        <v>168</v>
      </c>
      <c r="G92" s="118">
        <v>11</v>
      </c>
      <c r="H92" s="119" t="s">
        <v>167</v>
      </c>
      <c r="I92" s="119" t="s">
        <v>167</v>
      </c>
      <c r="J92" s="119" t="s">
        <v>391</v>
      </c>
      <c r="K92" s="119" t="s">
        <v>188</v>
      </c>
      <c r="L92" s="121" t="s">
        <v>392</v>
      </c>
      <c r="M92" s="128" t="s">
        <v>393</v>
      </c>
      <c r="N92" s="146" t="s">
        <v>394</v>
      </c>
      <c r="O92" s="146" t="s">
        <v>172</v>
      </c>
      <c r="P92" s="146"/>
      <c r="Q92" s="146" t="s">
        <v>226</v>
      </c>
      <c r="R92" s="108" t="e">
        <f>SUMIF([2]DATA!$B$1:$B$65536,'Appendix N'!$AO92,[2]DATA!O$1:O$65536)</f>
        <v>#VALUE!</v>
      </c>
      <c r="S92" s="108">
        <v>0</v>
      </c>
      <c r="T92" s="108" t="e">
        <f t="shared" si="30"/>
        <v>#VALUE!</v>
      </c>
      <c r="U92" s="109" t="e">
        <f>SUM(SUMIF([2]DATA!$B$1:$B$65536,'Appendix N'!$AO92,[2]DATA!P$1:P$65536),SUMIF([2]DATA!$B$1:$B$65536,'Appendix N'!$AO92,[2]DATA!Q$1:Q$65536))</f>
        <v>#VALUE!</v>
      </c>
      <c r="V92" s="108">
        <v>1250000</v>
      </c>
      <c r="W92" s="110">
        <v>0</v>
      </c>
      <c r="X92" s="108">
        <v>0</v>
      </c>
      <c r="Y92" s="108">
        <f t="shared" si="27"/>
        <v>0</v>
      </c>
      <c r="Z92" s="108"/>
      <c r="AA92" s="108">
        <f t="shared" si="28"/>
        <v>1250000</v>
      </c>
      <c r="AB92" s="111" t="e">
        <f t="shared" si="31"/>
        <v>#VALUE!</v>
      </c>
      <c r="AC92" s="111" t="e">
        <f t="shared" si="33"/>
        <v>#VALUE!</v>
      </c>
      <c r="AD92" s="112">
        <f t="shared" si="29"/>
        <v>0</v>
      </c>
      <c r="AE92" s="201">
        <v>40724</v>
      </c>
      <c r="AF92" s="154">
        <v>46</v>
      </c>
      <c r="AG92" s="114" t="s">
        <v>395</v>
      </c>
      <c r="AH92" s="115" t="s">
        <v>228</v>
      </c>
      <c r="AI92" s="107" t="s">
        <v>396</v>
      </c>
      <c r="AJ92" s="107" t="s">
        <v>384</v>
      </c>
      <c r="AK92" s="107"/>
      <c r="AL92" s="115" t="s">
        <v>397</v>
      </c>
      <c r="AM92" s="116">
        <v>41082</v>
      </c>
      <c r="AN92" s="121" t="s">
        <v>404</v>
      </c>
      <c r="AO92" s="197" t="str">
        <f t="shared" si="32"/>
        <v>525/020/4/36/1118</v>
      </c>
    </row>
    <row r="93" spans="1:41" s="198" customFormat="1" ht="35.1" customHeight="1">
      <c r="A93" s="107" t="s">
        <v>409</v>
      </c>
      <c r="B93" s="118">
        <v>525020</v>
      </c>
      <c r="C93" s="118">
        <v>4</v>
      </c>
      <c r="D93" s="118">
        <v>36</v>
      </c>
      <c r="E93" s="118">
        <v>1119</v>
      </c>
      <c r="F93" s="119" t="s">
        <v>168</v>
      </c>
      <c r="G93" s="118">
        <v>11</v>
      </c>
      <c r="H93" s="119" t="s">
        <v>167</v>
      </c>
      <c r="I93" s="119" t="s">
        <v>167</v>
      </c>
      <c r="J93" s="119" t="s">
        <v>391</v>
      </c>
      <c r="K93" s="119" t="s">
        <v>188</v>
      </c>
      <c r="L93" s="121" t="s">
        <v>392</v>
      </c>
      <c r="M93" s="128" t="s">
        <v>393</v>
      </c>
      <c r="N93" s="146" t="s">
        <v>394</v>
      </c>
      <c r="O93" s="146" t="s">
        <v>172</v>
      </c>
      <c r="P93" s="146"/>
      <c r="Q93" s="146" t="s">
        <v>226</v>
      </c>
      <c r="R93" s="108" t="e">
        <f>SUMIF([2]DATA!$B$1:$B$65536,'Appendix N'!$AO93,[2]DATA!O$1:O$65536)</f>
        <v>#VALUE!</v>
      </c>
      <c r="S93" s="108">
        <v>0</v>
      </c>
      <c r="T93" s="108" t="e">
        <f t="shared" si="30"/>
        <v>#VALUE!</v>
      </c>
      <c r="U93" s="109" t="e">
        <f>SUM(SUMIF([2]DATA!$B$1:$B$65536,'Appendix N'!$AO93,[2]DATA!P$1:P$65536),SUMIF([2]DATA!$B$1:$B$65536,'Appendix N'!$AO93,[2]DATA!Q$1:Q$65536))</f>
        <v>#VALUE!</v>
      </c>
      <c r="V93" s="108">
        <v>1000000</v>
      </c>
      <c r="W93" s="110">
        <v>0</v>
      </c>
      <c r="X93" s="108">
        <v>117732.98</v>
      </c>
      <c r="Y93" s="108">
        <f t="shared" si="27"/>
        <v>117732.98</v>
      </c>
      <c r="Z93" s="108"/>
      <c r="AA93" s="108">
        <f t="shared" si="28"/>
        <v>882267.02</v>
      </c>
      <c r="AB93" s="111" t="e">
        <f t="shared" si="31"/>
        <v>#VALUE!</v>
      </c>
      <c r="AC93" s="111" t="e">
        <f t="shared" si="33"/>
        <v>#VALUE!</v>
      </c>
      <c r="AD93" s="112">
        <f t="shared" si="29"/>
        <v>0.11773298</v>
      </c>
      <c r="AE93" s="201">
        <v>40724</v>
      </c>
      <c r="AF93" s="154">
        <v>46</v>
      </c>
      <c r="AG93" s="114" t="s">
        <v>395</v>
      </c>
      <c r="AH93" s="115" t="s">
        <v>228</v>
      </c>
      <c r="AI93" s="107" t="s">
        <v>396</v>
      </c>
      <c r="AJ93" s="107" t="s">
        <v>384</v>
      </c>
      <c r="AK93" s="107"/>
      <c r="AL93" s="115" t="s">
        <v>397</v>
      </c>
      <c r="AM93" s="116">
        <v>41082</v>
      </c>
      <c r="AN93" s="121" t="s">
        <v>404</v>
      </c>
      <c r="AO93" s="197" t="str">
        <f t="shared" si="32"/>
        <v>525/020/4/36/1119</v>
      </c>
    </row>
    <row r="94" spans="1:41" s="198" customFormat="1" ht="35.1" customHeight="1">
      <c r="A94" s="107" t="s">
        <v>410</v>
      </c>
      <c r="B94" s="118">
        <v>525020</v>
      </c>
      <c r="C94" s="118">
        <v>4</v>
      </c>
      <c r="D94" s="118">
        <v>36</v>
      </c>
      <c r="E94" s="118">
        <v>1120</v>
      </c>
      <c r="F94" s="119" t="s">
        <v>168</v>
      </c>
      <c r="G94" s="118">
        <v>11</v>
      </c>
      <c r="H94" s="119" t="s">
        <v>167</v>
      </c>
      <c r="I94" s="119" t="s">
        <v>167</v>
      </c>
      <c r="J94" s="119" t="s">
        <v>391</v>
      </c>
      <c r="K94" s="119" t="s">
        <v>188</v>
      </c>
      <c r="L94" s="121" t="s">
        <v>392</v>
      </c>
      <c r="M94" s="128" t="s">
        <v>393</v>
      </c>
      <c r="N94" s="146" t="s">
        <v>394</v>
      </c>
      <c r="O94" s="146" t="s">
        <v>172</v>
      </c>
      <c r="P94" s="146"/>
      <c r="Q94" s="146" t="s">
        <v>226</v>
      </c>
      <c r="R94" s="108" t="e">
        <f>SUMIF([2]DATA!$B$1:$B$65536,'Appendix N'!$AO94,[2]DATA!O$1:O$65536)</f>
        <v>#VALUE!</v>
      </c>
      <c r="S94" s="108">
        <v>0</v>
      </c>
      <c r="T94" s="108" t="e">
        <f t="shared" si="30"/>
        <v>#VALUE!</v>
      </c>
      <c r="U94" s="109" t="e">
        <f>SUM(SUMIF([2]DATA!$B$1:$B$65536,'Appendix N'!$AO94,[2]DATA!P$1:P$65536),SUMIF([2]DATA!$B$1:$B$65536,'Appendix N'!$AO94,[2]DATA!Q$1:Q$65536))</f>
        <v>#VALUE!</v>
      </c>
      <c r="V94" s="108">
        <v>600000</v>
      </c>
      <c r="W94" s="110">
        <v>0</v>
      </c>
      <c r="X94" s="108">
        <v>588377.18999999994</v>
      </c>
      <c r="Y94" s="108">
        <f t="shared" si="27"/>
        <v>588377.18999999994</v>
      </c>
      <c r="Z94" s="108"/>
      <c r="AA94" s="108">
        <f t="shared" si="28"/>
        <v>11622.810000000056</v>
      </c>
      <c r="AB94" s="111" t="e">
        <f t="shared" si="31"/>
        <v>#VALUE!</v>
      </c>
      <c r="AC94" s="111" t="e">
        <f t="shared" si="33"/>
        <v>#VALUE!</v>
      </c>
      <c r="AD94" s="112">
        <f t="shared" si="29"/>
        <v>0.98062864999999988</v>
      </c>
      <c r="AE94" s="201">
        <v>40724</v>
      </c>
      <c r="AF94" s="154">
        <v>46</v>
      </c>
      <c r="AG94" s="114" t="s">
        <v>395</v>
      </c>
      <c r="AH94" s="115" t="s">
        <v>228</v>
      </c>
      <c r="AI94" s="107" t="s">
        <v>396</v>
      </c>
      <c r="AJ94" s="107" t="s">
        <v>384</v>
      </c>
      <c r="AK94" s="107"/>
      <c r="AL94" s="115" t="s">
        <v>397</v>
      </c>
      <c r="AM94" s="116">
        <v>41082</v>
      </c>
      <c r="AN94" s="121" t="s">
        <v>404</v>
      </c>
      <c r="AO94" s="197" t="str">
        <f t="shared" si="32"/>
        <v>525/020/4/36/1120</v>
      </c>
    </row>
    <row r="95" spans="1:41" s="198" customFormat="1" ht="35.1" customHeight="1">
      <c r="A95" s="107" t="s">
        <v>411</v>
      </c>
      <c r="B95" s="118">
        <v>525020</v>
      </c>
      <c r="C95" s="118">
        <v>4</v>
      </c>
      <c r="D95" s="118">
        <v>36</v>
      </c>
      <c r="E95" s="118">
        <v>1121</v>
      </c>
      <c r="F95" s="119" t="s">
        <v>168</v>
      </c>
      <c r="G95" s="118">
        <v>11</v>
      </c>
      <c r="H95" s="119" t="s">
        <v>167</v>
      </c>
      <c r="I95" s="119" t="s">
        <v>167</v>
      </c>
      <c r="J95" s="119" t="s">
        <v>391</v>
      </c>
      <c r="K95" s="119" t="s">
        <v>188</v>
      </c>
      <c r="L95" s="121" t="s">
        <v>392</v>
      </c>
      <c r="M95" s="128" t="s">
        <v>393</v>
      </c>
      <c r="N95" s="146" t="s">
        <v>394</v>
      </c>
      <c r="O95" s="146" t="s">
        <v>172</v>
      </c>
      <c r="P95" s="146"/>
      <c r="Q95" s="146" t="s">
        <v>226</v>
      </c>
      <c r="R95" s="108" t="e">
        <f>SUMIF([2]DATA!$B$1:$B$65536,'Appendix N'!$AO95,[2]DATA!O$1:O$65536)</f>
        <v>#VALUE!</v>
      </c>
      <c r="S95" s="108">
        <v>0</v>
      </c>
      <c r="T95" s="108" t="e">
        <f t="shared" si="30"/>
        <v>#VALUE!</v>
      </c>
      <c r="U95" s="109" t="e">
        <f>SUM(SUMIF([2]DATA!$B$1:$B$65536,'Appendix N'!$AO95,[2]DATA!P$1:P$65536),SUMIF([2]DATA!$B$1:$B$65536,'Appendix N'!$AO95,[2]DATA!Q$1:Q$65536))</f>
        <v>#VALUE!</v>
      </c>
      <c r="V95" s="108">
        <v>600000</v>
      </c>
      <c r="W95" s="110">
        <v>0</v>
      </c>
      <c r="X95" s="108">
        <v>0</v>
      </c>
      <c r="Y95" s="108">
        <f t="shared" si="27"/>
        <v>0</v>
      </c>
      <c r="Z95" s="108"/>
      <c r="AA95" s="108">
        <f t="shared" si="28"/>
        <v>600000</v>
      </c>
      <c r="AB95" s="111" t="e">
        <f t="shared" si="31"/>
        <v>#VALUE!</v>
      </c>
      <c r="AC95" s="111" t="e">
        <f t="shared" si="33"/>
        <v>#VALUE!</v>
      </c>
      <c r="AD95" s="112">
        <f t="shared" si="29"/>
        <v>0</v>
      </c>
      <c r="AE95" s="201">
        <v>40724</v>
      </c>
      <c r="AF95" s="154">
        <v>46</v>
      </c>
      <c r="AG95" s="114" t="s">
        <v>395</v>
      </c>
      <c r="AH95" s="115" t="s">
        <v>228</v>
      </c>
      <c r="AI95" s="107" t="s">
        <v>396</v>
      </c>
      <c r="AJ95" s="107" t="s">
        <v>384</v>
      </c>
      <c r="AK95" s="107"/>
      <c r="AL95" s="115" t="s">
        <v>397</v>
      </c>
      <c r="AM95" s="116">
        <v>41082</v>
      </c>
      <c r="AN95" s="121" t="s">
        <v>404</v>
      </c>
      <c r="AO95" s="197" t="str">
        <f t="shared" si="32"/>
        <v>525/020/4/36/1121</v>
      </c>
    </row>
    <row r="96" spans="1:41" s="198" customFormat="1" ht="35.1" customHeight="1">
      <c r="A96" s="107" t="s">
        <v>412</v>
      </c>
      <c r="B96" s="118">
        <v>525020</v>
      </c>
      <c r="C96" s="118">
        <v>4</v>
      </c>
      <c r="D96" s="118">
        <v>36</v>
      </c>
      <c r="E96" s="118">
        <v>1122</v>
      </c>
      <c r="F96" s="119" t="s">
        <v>168</v>
      </c>
      <c r="G96" s="118">
        <v>11</v>
      </c>
      <c r="H96" s="119" t="s">
        <v>167</v>
      </c>
      <c r="I96" s="119" t="s">
        <v>167</v>
      </c>
      <c r="J96" s="119" t="s">
        <v>391</v>
      </c>
      <c r="K96" s="119" t="s">
        <v>188</v>
      </c>
      <c r="L96" s="121" t="s">
        <v>392</v>
      </c>
      <c r="M96" s="128" t="s">
        <v>393</v>
      </c>
      <c r="N96" s="146" t="s">
        <v>394</v>
      </c>
      <c r="O96" s="146" t="s">
        <v>172</v>
      </c>
      <c r="P96" s="146"/>
      <c r="Q96" s="146" t="s">
        <v>226</v>
      </c>
      <c r="R96" s="108" t="e">
        <f>SUMIF([2]DATA!$B$1:$B$65536,'Appendix N'!$AO96,[2]DATA!O$1:O$65536)</f>
        <v>#VALUE!</v>
      </c>
      <c r="S96" s="108">
        <v>0</v>
      </c>
      <c r="T96" s="108" t="e">
        <f t="shared" si="30"/>
        <v>#VALUE!</v>
      </c>
      <c r="U96" s="109" t="e">
        <f>SUM(SUMIF([2]DATA!$B$1:$B$65536,'Appendix N'!$AO96,[2]DATA!P$1:P$65536),SUMIF([2]DATA!$B$1:$B$65536,'Appendix N'!$AO96,[2]DATA!Q$1:Q$65536))</f>
        <v>#VALUE!</v>
      </c>
      <c r="V96" s="108">
        <v>600000</v>
      </c>
      <c r="W96" s="110">
        <v>0</v>
      </c>
      <c r="X96" s="108">
        <v>0</v>
      </c>
      <c r="Y96" s="108">
        <f t="shared" si="27"/>
        <v>0</v>
      </c>
      <c r="Z96" s="108"/>
      <c r="AA96" s="108">
        <f t="shared" si="28"/>
        <v>600000</v>
      </c>
      <c r="AB96" s="111" t="e">
        <f t="shared" si="31"/>
        <v>#VALUE!</v>
      </c>
      <c r="AC96" s="111" t="e">
        <f t="shared" si="33"/>
        <v>#VALUE!</v>
      </c>
      <c r="AD96" s="112">
        <f t="shared" si="29"/>
        <v>0</v>
      </c>
      <c r="AE96" s="201">
        <v>40724</v>
      </c>
      <c r="AF96" s="154">
        <v>46</v>
      </c>
      <c r="AG96" s="114" t="s">
        <v>395</v>
      </c>
      <c r="AH96" s="115" t="s">
        <v>228</v>
      </c>
      <c r="AI96" s="107" t="s">
        <v>396</v>
      </c>
      <c r="AJ96" s="107" t="s">
        <v>384</v>
      </c>
      <c r="AK96" s="107"/>
      <c r="AL96" s="115" t="s">
        <v>397</v>
      </c>
      <c r="AM96" s="116">
        <v>41082</v>
      </c>
      <c r="AN96" s="121" t="s">
        <v>404</v>
      </c>
      <c r="AO96" s="197" t="str">
        <f t="shared" si="32"/>
        <v>525/020/4/36/1122</v>
      </c>
    </row>
    <row r="97" spans="1:42" s="198" customFormat="1" ht="35.1" customHeight="1">
      <c r="A97" s="107" t="s">
        <v>413</v>
      </c>
      <c r="B97" s="118">
        <v>525020</v>
      </c>
      <c r="C97" s="118">
        <v>4</v>
      </c>
      <c r="D97" s="118">
        <v>36</v>
      </c>
      <c r="E97" s="118">
        <v>1123</v>
      </c>
      <c r="F97" s="119" t="s">
        <v>168</v>
      </c>
      <c r="G97" s="118">
        <v>11</v>
      </c>
      <c r="H97" s="119" t="s">
        <v>167</v>
      </c>
      <c r="I97" s="119" t="s">
        <v>167</v>
      </c>
      <c r="J97" s="119" t="s">
        <v>391</v>
      </c>
      <c r="K97" s="119" t="s">
        <v>188</v>
      </c>
      <c r="L97" s="121" t="s">
        <v>392</v>
      </c>
      <c r="M97" s="128" t="s">
        <v>393</v>
      </c>
      <c r="N97" s="146" t="s">
        <v>394</v>
      </c>
      <c r="O97" s="146" t="s">
        <v>172</v>
      </c>
      <c r="P97" s="146"/>
      <c r="Q97" s="146" t="s">
        <v>226</v>
      </c>
      <c r="R97" s="108" t="e">
        <f>SUMIF([2]DATA!$B$1:$B$65536,'Appendix N'!$AO97,[2]DATA!O$1:O$65536)</f>
        <v>#VALUE!</v>
      </c>
      <c r="S97" s="108">
        <v>0</v>
      </c>
      <c r="T97" s="108" t="e">
        <f t="shared" si="30"/>
        <v>#VALUE!</v>
      </c>
      <c r="U97" s="109" t="e">
        <f>SUM(SUMIF([2]DATA!$B$1:$B$65536,'Appendix N'!$AO97,[2]DATA!P$1:P$65536),SUMIF([2]DATA!$B$1:$B$65536,'Appendix N'!$AO97,[2]DATA!Q$1:Q$65536))</f>
        <v>#VALUE!</v>
      </c>
      <c r="V97" s="108">
        <v>600000</v>
      </c>
      <c r="W97" s="110">
        <v>0</v>
      </c>
      <c r="X97" s="108">
        <v>279166.65999999997</v>
      </c>
      <c r="Y97" s="108">
        <f t="shared" si="27"/>
        <v>279166.65999999997</v>
      </c>
      <c r="Z97" s="108"/>
      <c r="AA97" s="108">
        <f t="shared" si="28"/>
        <v>320833.34000000003</v>
      </c>
      <c r="AB97" s="111" t="e">
        <f t="shared" si="31"/>
        <v>#VALUE!</v>
      </c>
      <c r="AC97" s="111" t="e">
        <f t="shared" si="33"/>
        <v>#VALUE!</v>
      </c>
      <c r="AD97" s="112">
        <f t="shared" si="29"/>
        <v>0.46527776666666665</v>
      </c>
      <c r="AE97" s="201">
        <v>40724</v>
      </c>
      <c r="AF97" s="154">
        <v>46</v>
      </c>
      <c r="AG97" s="114" t="s">
        <v>395</v>
      </c>
      <c r="AH97" s="115" t="s">
        <v>228</v>
      </c>
      <c r="AI97" s="107" t="s">
        <v>396</v>
      </c>
      <c r="AJ97" s="107" t="s">
        <v>384</v>
      </c>
      <c r="AK97" s="107"/>
      <c r="AL97" s="115" t="s">
        <v>397</v>
      </c>
      <c r="AM97" s="116">
        <v>41082</v>
      </c>
      <c r="AN97" s="121" t="s">
        <v>404</v>
      </c>
      <c r="AO97" s="197" t="str">
        <f t="shared" si="32"/>
        <v>525/020/4/36/1123</v>
      </c>
    </row>
    <row r="98" spans="1:42" s="198" customFormat="1" ht="35.1" customHeight="1">
      <c r="A98" s="107" t="s">
        <v>414</v>
      </c>
      <c r="B98" s="118">
        <v>525020</v>
      </c>
      <c r="C98" s="118">
        <v>4</v>
      </c>
      <c r="D98" s="118">
        <v>36</v>
      </c>
      <c r="E98" s="118">
        <v>1131</v>
      </c>
      <c r="F98" s="119" t="s">
        <v>168</v>
      </c>
      <c r="G98" s="118">
        <v>11</v>
      </c>
      <c r="H98" s="119" t="s">
        <v>167</v>
      </c>
      <c r="I98" s="119" t="s">
        <v>167</v>
      </c>
      <c r="J98" s="119" t="s">
        <v>391</v>
      </c>
      <c r="K98" s="119" t="s">
        <v>188</v>
      </c>
      <c r="L98" s="121" t="s">
        <v>392</v>
      </c>
      <c r="M98" s="128" t="s">
        <v>393</v>
      </c>
      <c r="N98" s="146" t="s">
        <v>394</v>
      </c>
      <c r="O98" s="146" t="s">
        <v>172</v>
      </c>
      <c r="P98" s="146"/>
      <c r="Q98" s="146" t="s">
        <v>226</v>
      </c>
      <c r="R98" s="108" t="e">
        <f>SUMIF([2]DATA!$B$1:$B$65536,'Appendix N'!$AO98,[2]DATA!O$1:O$65536)</f>
        <v>#VALUE!</v>
      </c>
      <c r="S98" s="108">
        <v>0</v>
      </c>
      <c r="T98" s="108" t="e">
        <f t="shared" si="30"/>
        <v>#VALUE!</v>
      </c>
      <c r="U98" s="109" t="e">
        <f>SUM(SUMIF([2]DATA!$B$1:$B$65536,'Appendix N'!$AO98,[2]DATA!P$1:P$65536),SUMIF([2]DATA!$B$1:$B$65536,'Appendix N'!$AO98,[2]DATA!Q$1:Q$65536))</f>
        <v>#VALUE!</v>
      </c>
      <c r="V98" s="108">
        <v>106789</v>
      </c>
      <c r="W98" s="110">
        <v>0</v>
      </c>
      <c r="X98" s="108">
        <v>98807.89</v>
      </c>
      <c r="Y98" s="108">
        <f t="shared" si="27"/>
        <v>98807.89</v>
      </c>
      <c r="Z98" s="108"/>
      <c r="AA98" s="108">
        <f t="shared" si="28"/>
        <v>7981.1100000000006</v>
      </c>
      <c r="AB98" s="111" t="e">
        <f t="shared" si="31"/>
        <v>#VALUE!</v>
      </c>
      <c r="AC98" s="111" t="e">
        <f t="shared" si="33"/>
        <v>#VALUE!</v>
      </c>
      <c r="AD98" s="112">
        <f t="shared" si="29"/>
        <v>0.92526280796711269</v>
      </c>
      <c r="AE98" s="201">
        <v>40724</v>
      </c>
      <c r="AF98" s="154">
        <v>46</v>
      </c>
      <c r="AG98" s="114" t="s">
        <v>395</v>
      </c>
      <c r="AH98" s="115" t="s">
        <v>228</v>
      </c>
      <c r="AI98" s="107" t="s">
        <v>396</v>
      </c>
      <c r="AJ98" s="107" t="s">
        <v>384</v>
      </c>
      <c r="AK98" s="107"/>
      <c r="AL98" s="115" t="s">
        <v>397</v>
      </c>
      <c r="AM98" s="116">
        <v>41082</v>
      </c>
      <c r="AN98" s="121" t="s">
        <v>404</v>
      </c>
      <c r="AO98" s="197" t="str">
        <f t="shared" si="32"/>
        <v>525/020/4/36/1131</v>
      </c>
    </row>
    <row r="99" spans="1:42" s="198" customFormat="1" ht="49.5" customHeight="1">
      <c r="A99" s="107" t="s">
        <v>415</v>
      </c>
      <c r="B99" s="118">
        <v>525025</v>
      </c>
      <c r="C99" s="118">
        <v>4</v>
      </c>
      <c r="D99" s="118">
        <v>36</v>
      </c>
      <c r="E99" s="118">
        <v>1027</v>
      </c>
      <c r="F99" s="119" t="s">
        <v>168</v>
      </c>
      <c r="G99" s="118">
        <v>11</v>
      </c>
      <c r="H99" s="119" t="s">
        <v>167</v>
      </c>
      <c r="I99" s="119" t="s">
        <v>167</v>
      </c>
      <c r="J99" s="119" t="s">
        <v>391</v>
      </c>
      <c r="K99" s="119" t="s">
        <v>188</v>
      </c>
      <c r="L99" s="121" t="s">
        <v>392</v>
      </c>
      <c r="M99" s="128" t="s">
        <v>393</v>
      </c>
      <c r="N99" s="146" t="s">
        <v>394</v>
      </c>
      <c r="O99" s="146" t="s">
        <v>172</v>
      </c>
      <c r="P99" s="146"/>
      <c r="Q99" s="146" t="s">
        <v>226</v>
      </c>
      <c r="R99" s="108" t="e">
        <f>SUMIF([2]DATA!$B$1:$B$65536,'Appendix N'!$AO99,[2]DATA!O$1:O$65536)</f>
        <v>#VALUE!</v>
      </c>
      <c r="S99" s="108">
        <v>0</v>
      </c>
      <c r="T99" s="108" t="e">
        <f t="shared" si="30"/>
        <v>#VALUE!</v>
      </c>
      <c r="U99" s="109" t="e">
        <f>SUM(SUMIF([2]DATA!$B$1:$B$65536,'Appendix N'!$AO99,[2]DATA!P$1:P$65536),SUMIF([2]DATA!$B$1:$B$65536,'Appendix N'!$AO99,[2]DATA!Q$1:Q$65536))</f>
        <v>#VALUE!</v>
      </c>
      <c r="V99" s="108">
        <v>42375700</v>
      </c>
      <c r="W99" s="110">
        <v>4987950.0500000007</v>
      </c>
      <c r="X99" s="108">
        <v>14792166.689999999</v>
      </c>
      <c r="Y99" s="108">
        <f t="shared" si="27"/>
        <v>19780116.740000002</v>
      </c>
      <c r="Z99" s="108"/>
      <c r="AA99" s="108">
        <f t="shared" si="28"/>
        <v>22595583.259999998</v>
      </c>
      <c r="AB99" s="111" t="e">
        <f t="shared" si="31"/>
        <v>#VALUE!</v>
      </c>
      <c r="AC99" s="111" t="e">
        <f>Y99/R99</f>
        <v>#VALUE!</v>
      </c>
      <c r="AD99" s="112">
        <f t="shared" si="29"/>
        <v>0.46677970487803155</v>
      </c>
      <c r="AE99" s="201">
        <v>40724</v>
      </c>
      <c r="AF99" s="113"/>
      <c r="AG99" s="114"/>
      <c r="AH99" s="115"/>
      <c r="AI99" s="107" t="s">
        <v>416</v>
      </c>
      <c r="AJ99" s="107"/>
      <c r="AK99" s="107"/>
      <c r="AL99" s="113" t="s">
        <v>417</v>
      </c>
      <c r="AM99" s="116">
        <v>40968</v>
      </c>
      <c r="AN99" s="121" t="s">
        <v>418</v>
      </c>
      <c r="AO99" s="197" t="str">
        <f t="shared" si="32"/>
        <v>525/025/4/36/1027</v>
      </c>
    </row>
    <row r="100" spans="1:42" s="203" customFormat="1" ht="35.1" customHeight="1">
      <c r="A100" s="107" t="s">
        <v>419</v>
      </c>
      <c r="B100" s="118">
        <v>525025</v>
      </c>
      <c r="C100" s="118">
        <v>4</v>
      </c>
      <c r="D100" s="118">
        <v>36</v>
      </c>
      <c r="E100" s="118">
        <v>1030</v>
      </c>
      <c r="F100" s="119" t="s">
        <v>168</v>
      </c>
      <c r="G100" s="118">
        <v>11</v>
      </c>
      <c r="H100" s="119" t="s">
        <v>167</v>
      </c>
      <c r="I100" s="119" t="s">
        <v>167</v>
      </c>
      <c r="J100" s="119" t="s">
        <v>391</v>
      </c>
      <c r="K100" s="119" t="s">
        <v>188</v>
      </c>
      <c r="L100" s="121" t="s">
        <v>392</v>
      </c>
      <c r="M100" s="128" t="s">
        <v>393</v>
      </c>
      <c r="N100" s="146" t="s">
        <v>400</v>
      </c>
      <c r="O100" s="146"/>
      <c r="P100" s="146" t="s">
        <v>172</v>
      </c>
      <c r="Q100" s="107" t="s">
        <v>226</v>
      </c>
      <c r="R100" s="108" t="e">
        <f>SUMIF([2]DATA!$B$1:$B$65536,'Appendix N'!$AO100,[2]DATA!O$1:O$65536)</f>
        <v>#VALUE!</v>
      </c>
      <c r="S100" s="108">
        <v>0</v>
      </c>
      <c r="T100" s="108" t="e">
        <f t="shared" si="30"/>
        <v>#VALUE!</v>
      </c>
      <c r="U100" s="109" t="e">
        <f>SUM(SUMIF([2]DATA!$B$1:$B$65536,'Appendix N'!$AO100,[2]DATA!P$1:P$65536),SUMIF([2]DATA!$B$1:$B$65536,'Appendix N'!$AO100,[2]DATA!Q$1:Q$65536))</f>
        <v>#VALUE!</v>
      </c>
      <c r="V100" s="108">
        <v>5000000</v>
      </c>
      <c r="W100" s="110">
        <v>1550309.1400000001</v>
      </c>
      <c r="X100" s="108">
        <v>661905.94999999995</v>
      </c>
      <c r="Y100" s="108">
        <f t="shared" si="27"/>
        <v>2212215.09</v>
      </c>
      <c r="Z100" s="108"/>
      <c r="AA100" s="108">
        <f t="shared" si="28"/>
        <v>2787784.91</v>
      </c>
      <c r="AB100" s="111" t="e">
        <f t="shared" si="31"/>
        <v>#VALUE!</v>
      </c>
      <c r="AC100" s="111" t="e">
        <f t="shared" ref="AC100:AC150" si="34">Y100/R100</f>
        <v>#VALUE!</v>
      </c>
      <c r="AD100" s="112">
        <f t="shared" si="29"/>
        <v>0.44244301799999997</v>
      </c>
      <c r="AE100" s="201">
        <v>40724</v>
      </c>
      <c r="AF100" s="154">
        <v>32</v>
      </c>
      <c r="AG100" s="114" t="s">
        <v>395</v>
      </c>
      <c r="AH100" s="115" t="s">
        <v>383</v>
      </c>
      <c r="AI100" s="107" t="s">
        <v>248</v>
      </c>
      <c r="AJ100" s="107" t="s">
        <v>384</v>
      </c>
      <c r="AK100" s="107"/>
      <c r="AL100" s="115" t="s">
        <v>420</v>
      </c>
      <c r="AM100" s="116">
        <v>40998</v>
      </c>
      <c r="AN100" s="107" t="s">
        <v>421</v>
      </c>
      <c r="AO100" s="202" t="str">
        <f t="shared" si="32"/>
        <v>525/025/4/36/1030</v>
      </c>
      <c r="AP100" s="198"/>
    </row>
    <row r="101" spans="1:42" ht="30" customHeight="1">
      <c r="A101" s="107" t="s">
        <v>390</v>
      </c>
      <c r="B101" s="118">
        <v>525025</v>
      </c>
      <c r="C101" s="118">
        <v>6</v>
      </c>
      <c r="D101" s="118">
        <v>82</v>
      </c>
      <c r="E101" s="118">
        <v>1100</v>
      </c>
      <c r="F101" s="119" t="s">
        <v>168</v>
      </c>
      <c r="G101" s="118">
        <v>11</v>
      </c>
      <c r="H101" s="119" t="s">
        <v>167</v>
      </c>
      <c r="I101" s="119" t="s">
        <v>167</v>
      </c>
      <c r="J101" s="119" t="s">
        <v>391</v>
      </c>
      <c r="K101" s="119" t="s">
        <v>169</v>
      </c>
      <c r="L101" s="121" t="s">
        <v>392</v>
      </c>
      <c r="M101" s="128" t="s">
        <v>393</v>
      </c>
      <c r="N101" s="146"/>
      <c r="O101" s="146"/>
      <c r="P101" s="146" t="s">
        <v>172</v>
      </c>
      <c r="Q101" s="178" t="s">
        <v>422</v>
      </c>
      <c r="R101" s="108" t="e">
        <f>SUMIF([2]DATA!$B$1:$B$65536,'Appendix N'!$AO101,[2]DATA!O$1:O$65536)</f>
        <v>#VALUE!</v>
      </c>
      <c r="S101" s="108">
        <v>5577424</v>
      </c>
      <c r="T101" s="108" t="e">
        <f t="shared" si="30"/>
        <v>#VALUE!</v>
      </c>
      <c r="U101" s="109"/>
      <c r="V101" s="108">
        <v>4309413</v>
      </c>
      <c r="W101" s="110">
        <v>1192639.58</v>
      </c>
      <c r="X101" s="108">
        <v>3116772.61</v>
      </c>
      <c r="Y101" s="108">
        <f t="shared" si="27"/>
        <v>4309412.1899999995</v>
      </c>
      <c r="Z101" s="108"/>
      <c r="AA101" s="108">
        <f t="shared" si="28"/>
        <v>0.81000000052154064</v>
      </c>
      <c r="AB101" s="111" t="e">
        <f t="shared" si="31"/>
        <v>#VALUE!</v>
      </c>
      <c r="AC101" s="111" t="e">
        <f t="shared" si="34"/>
        <v>#VALUE!</v>
      </c>
      <c r="AD101" s="112">
        <f t="shared" si="29"/>
        <v>0.99999981203936583</v>
      </c>
      <c r="AE101" s="201"/>
      <c r="AF101" s="154"/>
      <c r="AG101" s="114"/>
      <c r="AH101" s="115"/>
      <c r="AL101" s="115" t="s">
        <v>423</v>
      </c>
      <c r="AM101" s="116">
        <v>40983</v>
      </c>
      <c r="AN101" s="107" t="s">
        <v>424</v>
      </c>
      <c r="AO101" s="117" t="str">
        <f t="shared" si="32"/>
        <v>525/025/6/82/1100</v>
      </c>
    </row>
    <row r="102" spans="1:42" ht="30" customHeight="1">
      <c r="A102" s="107" t="s">
        <v>390</v>
      </c>
      <c r="B102" s="118">
        <v>525025</v>
      </c>
      <c r="C102" s="118">
        <v>6</v>
      </c>
      <c r="D102" s="119" t="s">
        <v>167</v>
      </c>
      <c r="E102" s="118">
        <v>1103</v>
      </c>
      <c r="F102" s="119" t="s">
        <v>168</v>
      </c>
      <c r="G102" s="118">
        <v>11</v>
      </c>
      <c r="H102" s="119" t="s">
        <v>167</v>
      </c>
      <c r="I102" s="119" t="s">
        <v>167</v>
      </c>
      <c r="J102" s="119" t="s">
        <v>391</v>
      </c>
      <c r="K102" s="119" t="s">
        <v>169</v>
      </c>
      <c r="L102" s="121" t="s">
        <v>392</v>
      </c>
      <c r="M102" s="128" t="s">
        <v>393</v>
      </c>
      <c r="N102" s="146"/>
      <c r="O102" s="146"/>
      <c r="P102" s="146" t="s">
        <v>172</v>
      </c>
      <c r="Q102" s="178" t="s">
        <v>173</v>
      </c>
      <c r="R102" s="108"/>
      <c r="S102" s="108"/>
      <c r="T102" s="108"/>
      <c r="U102" s="109"/>
      <c r="V102" s="108">
        <v>1268011</v>
      </c>
      <c r="W102" s="110"/>
      <c r="X102" s="108">
        <v>0</v>
      </c>
      <c r="Y102" s="108">
        <v>0</v>
      </c>
      <c r="Z102" s="108"/>
      <c r="AA102" s="108">
        <f t="shared" si="28"/>
        <v>1268011</v>
      </c>
      <c r="AB102" s="111"/>
      <c r="AC102" s="111"/>
      <c r="AD102" s="112">
        <f t="shared" si="29"/>
        <v>0</v>
      </c>
      <c r="AE102" s="201"/>
      <c r="AF102" s="154"/>
      <c r="AG102" s="114"/>
      <c r="AH102" s="115"/>
      <c r="AL102" s="115"/>
      <c r="AM102" s="116"/>
      <c r="AN102" s="107"/>
      <c r="AO102" s="117" t="str">
        <f t="shared" si="32"/>
        <v>525/025/6/01/1103</v>
      </c>
    </row>
    <row r="103" spans="1:42" ht="30" customHeight="1">
      <c r="A103" s="107" t="s">
        <v>425</v>
      </c>
      <c r="B103" s="118">
        <v>525025</v>
      </c>
      <c r="C103" s="118">
        <v>6</v>
      </c>
      <c r="D103" s="118">
        <v>82</v>
      </c>
      <c r="E103" s="118">
        <v>1101</v>
      </c>
      <c r="F103" s="119" t="s">
        <v>168</v>
      </c>
      <c r="G103" s="118">
        <v>11</v>
      </c>
      <c r="H103" s="119" t="s">
        <v>167</v>
      </c>
      <c r="I103" s="119" t="s">
        <v>167</v>
      </c>
      <c r="J103" s="119" t="s">
        <v>391</v>
      </c>
      <c r="K103" s="119" t="s">
        <v>169</v>
      </c>
      <c r="L103" s="121" t="s">
        <v>392</v>
      </c>
      <c r="M103" s="128" t="s">
        <v>393</v>
      </c>
      <c r="N103" s="146"/>
      <c r="O103" s="146"/>
      <c r="P103" s="146" t="s">
        <v>172</v>
      </c>
      <c r="Q103" s="178" t="s">
        <v>422</v>
      </c>
      <c r="R103" s="108" t="e">
        <f>SUMIF([2]DATA!$B$1:$B$65536,'Appendix N'!$AO103,[2]DATA!O$1:O$65536)</f>
        <v>#VALUE!</v>
      </c>
      <c r="S103" s="108">
        <v>10000000</v>
      </c>
      <c r="T103" s="108" t="e">
        <f t="shared" si="30"/>
        <v>#VALUE!</v>
      </c>
      <c r="U103" s="109"/>
      <c r="V103" s="108">
        <v>5757674</v>
      </c>
      <c r="W103" s="110">
        <v>2130674.88</v>
      </c>
      <c r="X103" s="108">
        <v>3070868.21</v>
      </c>
      <c r="Y103" s="108">
        <f t="shared" si="27"/>
        <v>5201543.09</v>
      </c>
      <c r="Z103" s="108"/>
      <c r="AA103" s="108">
        <f t="shared" si="28"/>
        <v>556130.91000000015</v>
      </c>
      <c r="AB103" s="111" t="e">
        <f t="shared" si="31"/>
        <v>#VALUE!</v>
      </c>
      <c r="AC103" s="111" t="e">
        <f t="shared" si="34"/>
        <v>#VALUE!</v>
      </c>
      <c r="AD103" s="112">
        <f t="shared" si="29"/>
        <v>0.90341049006942731</v>
      </c>
      <c r="AE103" s="201"/>
      <c r="AF103" s="154"/>
      <c r="AG103" s="114"/>
      <c r="AH103" s="115"/>
      <c r="AL103" s="115" t="s">
        <v>426</v>
      </c>
      <c r="AM103" s="116">
        <v>40998</v>
      </c>
      <c r="AN103" s="107" t="s">
        <v>424</v>
      </c>
      <c r="AO103" s="117" t="str">
        <f t="shared" si="32"/>
        <v>525/025/6/82/1101</v>
      </c>
    </row>
    <row r="104" spans="1:42" ht="30" customHeight="1">
      <c r="A104" s="107" t="s">
        <v>425</v>
      </c>
      <c r="B104" s="118">
        <v>525025</v>
      </c>
      <c r="C104" s="118">
        <v>6</v>
      </c>
      <c r="D104" s="204" t="s">
        <v>167</v>
      </c>
      <c r="E104" s="154">
        <v>1104</v>
      </c>
      <c r="F104" s="119" t="s">
        <v>168</v>
      </c>
      <c r="G104" s="118">
        <v>11</v>
      </c>
      <c r="H104" s="119" t="s">
        <v>167</v>
      </c>
      <c r="I104" s="119" t="s">
        <v>167</v>
      </c>
      <c r="J104" s="119" t="s">
        <v>391</v>
      </c>
      <c r="K104" s="119" t="s">
        <v>169</v>
      </c>
      <c r="L104" s="121" t="s">
        <v>392</v>
      </c>
      <c r="M104" s="128" t="s">
        <v>393</v>
      </c>
      <c r="N104" s="146"/>
      <c r="O104" s="146"/>
      <c r="P104" s="146" t="s">
        <v>172</v>
      </c>
      <c r="Q104" s="178" t="s">
        <v>173</v>
      </c>
      <c r="R104" s="109"/>
      <c r="S104" s="109"/>
      <c r="T104" s="109"/>
      <c r="U104" s="109"/>
      <c r="V104" s="108">
        <v>4242326</v>
      </c>
      <c r="X104" s="109">
        <v>0</v>
      </c>
      <c r="Y104" s="108">
        <v>0</v>
      </c>
      <c r="Z104" s="108"/>
      <c r="AA104" s="108">
        <f t="shared" si="28"/>
        <v>4242326</v>
      </c>
      <c r="AB104" s="111"/>
      <c r="AC104" s="111"/>
      <c r="AD104" s="112">
        <f t="shared" si="29"/>
        <v>0</v>
      </c>
      <c r="AE104" s="201"/>
      <c r="AF104" s="196"/>
      <c r="AG104" s="114"/>
      <c r="AL104" s="115"/>
      <c r="AM104" s="116"/>
      <c r="AN104" s="107"/>
      <c r="AO104" s="117"/>
    </row>
    <row r="105" spans="1:42" s="198" customFormat="1" ht="54.75" customHeight="1">
      <c r="A105" s="174" t="s">
        <v>427</v>
      </c>
      <c r="B105" s="175">
        <v>515023</v>
      </c>
      <c r="C105" s="175">
        <v>5</v>
      </c>
      <c r="D105" s="176" t="s">
        <v>168</v>
      </c>
      <c r="E105" s="175">
        <v>1243</v>
      </c>
      <c r="F105" s="176" t="s">
        <v>168</v>
      </c>
      <c r="G105" s="176" t="s">
        <v>187</v>
      </c>
      <c r="H105" s="176" t="s">
        <v>167</v>
      </c>
      <c r="I105" s="176" t="s">
        <v>167</v>
      </c>
      <c r="J105" s="175">
        <v>260</v>
      </c>
      <c r="K105" s="177" t="s">
        <v>188</v>
      </c>
      <c r="L105" s="124" t="s">
        <v>387</v>
      </c>
      <c r="M105" s="125" t="s">
        <v>171</v>
      </c>
      <c r="N105" s="146" t="s">
        <v>388</v>
      </c>
      <c r="O105" s="146" t="s">
        <v>172</v>
      </c>
      <c r="P105" s="146"/>
      <c r="Q105" s="178" t="s">
        <v>190</v>
      </c>
      <c r="R105" s="179" t="e">
        <f>SUMIF([2]DATA!$B$1:$B$65536,'Appendix N'!$AO105,[2]DATA!O$1:O$65536)</f>
        <v>#VALUE!</v>
      </c>
      <c r="S105" s="179">
        <v>4890900</v>
      </c>
      <c r="T105" s="179" t="e">
        <f>SUM(R105:S105)</f>
        <v>#VALUE!</v>
      </c>
      <c r="U105" s="109"/>
      <c r="V105" s="199">
        <v>93000</v>
      </c>
      <c r="W105" s="200">
        <v>79476</v>
      </c>
      <c r="X105" s="109">
        <v>-4</v>
      </c>
      <c r="Y105" s="108">
        <f t="shared" si="27"/>
        <v>79472</v>
      </c>
      <c r="Z105" s="108"/>
      <c r="AA105" s="108">
        <f t="shared" si="28"/>
        <v>13528</v>
      </c>
      <c r="AB105" s="111" t="e">
        <f>IF(T105&lt;&gt;0,Y105/T105,0)</f>
        <v>#VALUE!</v>
      </c>
      <c r="AC105" s="111" t="e">
        <f>Y105/R105</f>
        <v>#VALUE!</v>
      </c>
      <c r="AD105" s="112">
        <f t="shared" si="29"/>
        <v>0.8545376344086022</v>
      </c>
      <c r="AE105" s="181"/>
      <c r="AF105" s="182"/>
      <c r="AG105" s="146"/>
      <c r="AH105" s="182"/>
      <c r="AI105" s="107"/>
      <c r="AJ105" s="107"/>
      <c r="AK105" s="107"/>
      <c r="AL105" s="115"/>
      <c r="AM105" s="183"/>
      <c r="AN105" s="107" t="s">
        <v>389</v>
      </c>
      <c r="AO105" s="197" t="str">
        <f t="shared" si="32"/>
        <v>515/023/5/05/1243</v>
      </c>
    </row>
    <row r="106" spans="1:42" s="198" customFormat="1" ht="35.1" customHeight="1">
      <c r="A106" s="107" t="s">
        <v>428</v>
      </c>
      <c r="B106" s="118">
        <v>515010</v>
      </c>
      <c r="C106" s="118">
        <v>4</v>
      </c>
      <c r="D106" s="118">
        <v>36</v>
      </c>
      <c r="E106" s="118">
        <v>1031</v>
      </c>
      <c r="F106" s="119" t="s">
        <v>168</v>
      </c>
      <c r="G106" s="118">
        <v>10</v>
      </c>
      <c r="H106" s="119" t="s">
        <v>167</v>
      </c>
      <c r="I106" s="119" t="s">
        <v>167</v>
      </c>
      <c r="J106" s="119" t="s">
        <v>192</v>
      </c>
      <c r="K106" s="119" t="s">
        <v>188</v>
      </c>
      <c r="L106" s="121" t="s">
        <v>429</v>
      </c>
      <c r="M106" s="128" t="s">
        <v>200</v>
      </c>
      <c r="N106" s="146" t="s">
        <v>430</v>
      </c>
      <c r="O106" s="146" t="s">
        <v>172</v>
      </c>
      <c r="P106" s="146"/>
      <c r="Q106" s="146" t="s">
        <v>226</v>
      </c>
      <c r="R106" s="108" t="e">
        <f>SUMIF([2]DATA!$B$1:$B$65536,'Appendix N'!$AO106,[2]DATA!O$1:O$65536)</f>
        <v>#VALUE!</v>
      </c>
      <c r="S106" s="108"/>
      <c r="T106" s="108" t="e">
        <f t="shared" si="30"/>
        <v>#VALUE!</v>
      </c>
      <c r="U106" s="109" t="e">
        <f>SUM(SUMIF([2]DATA!$B$1:$B$65536,'Appendix N'!$AO106,[2]DATA!P$1:P$65536),SUMIF([2]DATA!$B$1:$B$65536,'Appendix N'!$AO106,[2]DATA!Q$1:Q$65536))</f>
        <v>#VALUE!</v>
      </c>
      <c r="V106" s="108">
        <v>4000000</v>
      </c>
      <c r="W106" s="110">
        <v>1988.9100000000003</v>
      </c>
      <c r="X106" s="108">
        <v>628299</v>
      </c>
      <c r="Y106" s="108">
        <f t="shared" si="27"/>
        <v>630287.91</v>
      </c>
      <c r="Z106" s="108"/>
      <c r="AA106" s="108">
        <f t="shared" si="28"/>
        <v>3369712.09</v>
      </c>
      <c r="AB106" s="111" t="e">
        <f t="shared" si="31"/>
        <v>#VALUE!</v>
      </c>
      <c r="AC106" s="111" t="e">
        <f t="shared" si="34"/>
        <v>#VALUE!</v>
      </c>
      <c r="AD106" s="112">
        <f t="shared" si="29"/>
        <v>0.15757197750000002</v>
      </c>
      <c r="AE106" s="201">
        <v>40724</v>
      </c>
      <c r="AF106" s="154">
        <v>29</v>
      </c>
      <c r="AG106" s="114" t="s">
        <v>395</v>
      </c>
      <c r="AH106" s="115" t="s">
        <v>228</v>
      </c>
      <c r="AI106" s="107" t="s">
        <v>431</v>
      </c>
      <c r="AJ106" s="107" t="s">
        <v>384</v>
      </c>
      <c r="AK106" s="146"/>
      <c r="AL106" s="182" t="s">
        <v>432</v>
      </c>
      <c r="AM106" s="116" t="s">
        <v>433</v>
      </c>
      <c r="AN106" s="121" t="s">
        <v>434</v>
      </c>
      <c r="AO106" s="197" t="str">
        <f t="shared" si="32"/>
        <v>515/010/4/36/1031</v>
      </c>
    </row>
    <row r="107" spans="1:42" s="198" customFormat="1" ht="35.1" customHeight="1">
      <c r="A107" s="107" t="s">
        <v>435</v>
      </c>
      <c r="B107" s="118">
        <v>515010</v>
      </c>
      <c r="C107" s="118">
        <v>4</v>
      </c>
      <c r="D107" s="118">
        <v>36</v>
      </c>
      <c r="E107" s="118">
        <v>1032</v>
      </c>
      <c r="F107" s="119" t="s">
        <v>168</v>
      </c>
      <c r="G107" s="118">
        <v>10</v>
      </c>
      <c r="H107" s="119" t="s">
        <v>167</v>
      </c>
      <c r="I107" s="119" t="s">
        <v>167</v>
      </c>
      <c r="J107" s="119" t="s">
        <v>192</v>
      </c>
      <c r="K107" s="119" t="s">
        <v>188</v>
      </c>
      <c r="L107" s="121" t="s">
        <v>429</v>
      </c>
      <c r="M107" s="128" t="s">
        <v>200</v>
      </c>
      <c r="N107" s="146" t="s">
        <v>430</v>
      </c>
      <c r="O107" s="146" t="s">
        <v>172</v>
      </c>
      <c r="P107" s="146"/>
      <c r="Q107" s="146" t="s">
        <v>226</v>
      </c>
      <c r="R107" s="108" t="e">
        <f>SUMIF([2]DATA!$B$1:$B$65536,'Appendix N'!$AO107,[2]DATA!O$1:O$65536)</f>
        <v>#VALUE!</v>
      </c>
      <c r="S107" s="108"/>
      <c r="T107" s="108" t="e">
        <f t="shared" si="30"/>
        <v>#VALUE!</v>
      </c>
      <c r="U107" s="109" t="e">
        <f>SUM(SUMIF([2]DATA!$B$1:$B$65536,'Appendix N'!$AO107,[2]DATA!P$1:P$65536),SUMIF([2]DATA!$B$1:$B$65536,'Appendix N'!$AO107,[2]DATA!Q$1:Q$65536))</f>
        <v>#VALUE!</v>
      </c>
      <c r="V107" s="108">
        <v>39000000</v>
      </c>
      <c r="W107" s="110">
        <v>280571.73</v>
      </c>
      <c r="X107" s="108">
        <v>0</v>
      </c>
      <c r="Y107" s="108">
        <f t="shared" si="27"/>
        <v>280571.73</v>
      </c>
      <c r="Z107" s="108"/>
      <c r="AA107" s="108">
        <f t="shared" si="28"/>
        <v>38719428.270000003</v>
      </c>
      <c r="AB107" s="111" t="e">
        <f t="shared" si="31"/>
        <v>#VALUE!</v>
      </c>
      <c r="AC107" s="111" t="e">
        <f t="shared" si="34"/>
        <v>#VALUE!</v>
      </c>
      <c r="AD107" s="112">
        <f t="shared" si="29"/>
        <v>7.1941469230769224E-3</v>
      </c>
      <c r="AE107" s="201">
        <v>40724</v>
      </c>
      <c r="AF107" s="154">
        <v>27</v>
      </c>
      <c r="AG107" s="114" t="s">
        <v>395</v>
      </c>
      <c r="AH107" s="115" t="s">
        <v>228</v>
      </c>
      <c r="AI107" s="107" t="s">
        <v>431</v>
      </c>
      <c r="AJ107" s="107" t="s">
        <v>384</v>
      </c>
      <c r="AK107" s="146"/>
      <c r="AL107" s="182" t="s">
        <v>436</v>
      </c>
      <c r="AM107" s="116" t="s">
        <v>437</v>
      </c>
      <c r="AN107" s="121" t="s">
        <v>438</v>
      </c>
      <c r="AO107" s="197" t="str">
        <f t="shared" si="32"/>
        <v>515/010/4/36/1032</v>
      </c>
    </row>
    <row r="108" spans="1:42" s="198" customFormat="1" ht="35.1" customHeight="1">
      <c r="A108" s="107" t="s">
        <v>439</v>
      </c>
      <c r="B108" s="118">
        <v>515026</v>
      </c>
      <c r="C108" s="118">
        <v>4</v>
      </c>
      <c r="D108" s="118">
        <v>36</v>
      </c>
      <c r="E108" s="118">
        <v>1033</v>
      </c>
      <c r="F108" s="119" t="s">
        <v>168</v>
      </c>
      <c r="G108" s="118">
        <v>10</v>
      </c>
      <c r="H108" s="119" t="s">
        <v>167</v>
      </c>
      <c r="I108" s="119" t="s">
        <v>167</v>
      </c>
      <c r="J108" s="119" t="s">
        <v>192</v>
      </c>
      <c r="K108" s="119" t="s">
        <v>188</v>
      </c>
      <c r="L108" s="121" t="s">
        <v>429</v>
      </c>
      <c r="M108" s="128" t="s">
        <v>200</v>
      </c>
      <c r="N108" s="146" t="s">
        <v>430</v>
      </c>
      <c r="O108" s="146" t="s">
        <v>172</v>
      </c>
      <c r="P108" s="146"/>
      <c r="Q108" s="146" t="s">
        <v>226</v>
      </c>
      <c r="R108" s="108" t="e">
        <f>SUMIF([2]DATA!$B$1:$B$65536,'Appendix N'!$AO108,[2]DATA!O$1:O$65536)</f>
        <v>#VALUE!</v>
      </c>
      <c r="S108" s="108">
        <v>0</v>
      </c>
      <c r="T108" s="108" t="e">
        <f t="shared" si="30"/>
        <v>#VALUE!</v>
      </c>
      <c r="U108" s="109" t="e">
        <f>SUM(SUMIF([2]DATA!$B$1:$B$65536,'Appendix N'!$AO108,[2]DATA!P$1:P$65536),SUMIF([2]DATA!$B$1:$B$65536,'Appendix N'!$AO108,[2]DATA!Q$1:Q$65536))</f>
        <v>#VALUE!</v>
      </c>
      <c r="V108" s="108">
        <v>15000000</v>
      </c>
      <c r="W108" s="110">
        <v>11223273.73</v>
      </c>
      <c r="X108" s="108">
        <v>1182125.1299999999</v>
      </c>
      <c r="Y108" s="108">
        <f t="shared" si="27"/>
        <v>12405398.859999999</v>
      </c>
      <c r="Z108" s="108"/>
      <c r="AA108" s="108">
        <f t="shared" si="28"/>
        <v>2594601.1400000006</v>
      </c>
      <c r="AB108" s="111" t="e">
        <f t="shared" si="31"/>
        <v>#VALUE!</v>
      </c>
      <c r="AC108" s="111" t="e">
        <f t="shared" si="34"/>
        <v>#VALUE!</v>
      </c>
      <c r="AD108" s="112">
        <f t="shared" si="29"/>
        <v>0.82702659066666662</v>
      </c>
      <c r="AE108" s="201">
        <v>40724</v>
      </c>
      <c r="AF108" s="154">
        <v>41</v>
      </c>
      <c r="AG108" s="114" t="s">
        <v>395</v>
      </c>
      <c r="AH108" s="115" t="s">
        <v>228</v>
      </c>
      <c r="AI108" s="107" t="s">
        <v>440</v>
      </c>
      <c r="AJ108" s="107" t="s">
        <v>384</v>
      </c>
      <c r="AK108" s="146"/>
      <c r="AL108" s="182" t="s">
        <v>441</v>
      </c>
      <c r="AM108" s="205">
        <v>41122</v>
      </c>
      <c r="AN108" s="121" t="s">
        <v>442</v>
      </c>
      <c r="AO108" s="197" t="str">
        <f t="shared" si="32"/>
        <v>515/026/4/36/1033</v>
      </c>
    </row>
    <row r="109" spans="1:42" s="198" customFormat="1" ht="35.1" customHeight="1">
      <c r="A109" s="107" t="s">
        <v>443</v>
      </c>
      <c r="B109" s="118">
        <v>515027</v>
      </c>
      <c r="C109" s="118">
        <v>4</v>
      </c>
      <c r="D109" s="118">
        <v>36</v>
      </c>
      <c r="E109" s="118">
        <v>1034</v>
      </c>
      <c r="F109" s="119" t="s">
        <v>168</v>
      </c>
      <c r="G109" s="118">
        <v>10</v>
      </c>
      <c r="H109" s="119" t="s">
        <v>167</v>
      </c>
      <c r="I109" s="119" t="s">
        <v>167</v>
      </c>
      <c r="J109" s="119" t="s">
        <v>192</v>
      </c>
      <c r="K109" s="119" t="s">
        <v>188</v>
      </c>
      <c r="L109" s="121" t="s">
        <v>429</v>
      </c>
      <c r="M109" s="128" t="s">
        <v>200</v>
      </c>
      <c r="N109" s="146" t="s">
        <v>430</v>
      </c>
      <c r="O109" s="146" t="s">
        <v>172</v>
      </c>
      <c r="P109" s="146"/>
      <c r="Q109" s="146" t="s">
        <v>226</v>
      </c>
      <c r="R109" s="108" t="e">
        <f>SUMIF([2]DATA!$B$1:$B$65536,'Appendix N'!$AO109,[2]DATA!O$1:O$65536)</f>
        <v>#VALUE!</v>
      </c>
      <c r="S109" s="108">
        <v>0</v>
      </c>
      <c r="T109" s="108" t="e">
        <f t="shared" si="30"/>
        <v>#VALUE!</v>
      </c>
      <c r="U109" s="109" t="e">
        <f>SUM(SUMIF([2]DATA!$B$1:$B$65536,'Appendix N'!$AO109,[2]DATA!P$1:P$65536),SUMIF([2]DATA!$B$1:$B$65536,'Appendix N'!$AO109,[2]DATA!Q$1:Q$65536))</f>
        <v>#VALUE!</v>
      </c>
      <c r="V109" s="108">
        <v>23500000</v>
      </c>
      <c r="W109" s="110">
        <v>643420.80000000005</v>
      </c>
      <c r="X109" s="108">
        <v>811013.01</v>
      </c>
      <c r="Y109" s="108">
        <f t="shared" si="27"/>
        <v>1454433.81</v>
      </c>
      <c r="Z109" s="108"/>
      <c r="AA109" s="108">
        <f t="shared" si="28"/>
        <v>22045566.190000001</v>
      </c>
      <c r="AB109" s="111" t="e">
        <f t="shared" si="31"/>
        <v>#VALUE!</v>
      </c>
      <c r="AC109" s="111" t="e">
        <f t="shared" si="34"/>
        <v>#VALUE!</v>
      </c>
      <c r="AD109" s="112">
        <f t="shared" si="29"/>
        <v>6.1890800425531918E-2</v>
      </c>
      <c r="AE109" s="201">
        <v>40724</v>
      </c>
      <c r="AF109" s="154" t="s">
        <v>444</v>
      </c>
      <c r="AG109" s="114" t="s">
        <v>395</v>
      </c>
      <c r="AH109" s="115" t="s">
        <v>172</v>
      </c>
      <c r="AI109" s="107" t="s">
        <v>313</v>
      </c>
      <c r="AJ109" s="107" t="s">
        <v>384</v>
      </c>
      <c r="AK109" s="146"/>
      <c r="AL109" s="182" t="s">
        <v>445</v>
      </c>
      <c r="AM109" s="205">
        <v>41548</v>
      </c>
      <c r="AN109" s="121" t="s">
        <v>446</v>
      </c>
      <c r="AO109" s="197" t="str">
        <f t="shared" si="32"/>
        <v>515/027/4/36/1034</v>
      </c>
    </row>
    <row r="110" spans="1:42" s="198" customFormat="1" ht="42.75" hidden="1" customHeight="1">
      <c r="A110" s="107" t="s">
        <v>447</v>
      </c>
      <c r="B110" s="118">
        <v>515027</v>
      </c>
      <c r="C110" s="118">
        <v>4</v>
      </c>
      <c r="D110" s="118">
        <v>36</v>
      </c>
      <c r="E110" s="118">
        <v>1105</v>
      </c>
      <c r="F110" s="119" t="s">
        <v>168</v>
      </c>
      <c r="G110" s="118">
        <v>10</v>
      </c>
      <c r="H110" s="119" t="s">
        <v>167</v>
      </c>
      <c r="I110" s="119" t="s">
        <v>167</v>
      </c>
      <c r="J110" s="119" t="s">
        <v>192</v>
      </c>
      <c r="K110" s="119" t="s">
        <v>188</v>
      </c>
      <c r="L110" s="121" t="s">
        <v>429</v>
      </c>
      <c r="M110" s="128" t="s">
        <v>200</v>
      </c>
      <c r="N110" s="146" t="s">
        <v>430</v>
      </c>
      <c r="O110" s="146" t="s">
        <v>172</v>
      </c>
      <c r="P110" s="146"/>
      <c r="Q110" s="146" t="s">
        <v>226</v>
      </c>
      <c r="R110" s="108" t="e">
        <f>SUMIF([2]DATA!$B$1:$B$65536,'Appendix N'!$AO110,[2]DATA!O$1:O$65536)</f>
        <v>#VALUE!</v>
      </c>
      <c r="S110" s="108">
        <v>0</v>
      </c>
      <c r="T110" s="108" t="e">
        <f t="shared" si="30"/>
        <v>#VALUE!</v>
      </c>
      <c r="U110" s="109" t="e">
        <f>SUM(SUMIF([2]DATA!$B$1:$B$65536,'Appendix N'!$AO110,[2]DATA!P$1:P$65536),SUMIF([2]DATA!$B$1:$B$65536,'Appendix N'!$AO110,[2]DATA!Q$1:Q$65536))-3000000</f>
        <v>#VALUE!</v>
      </c>
      <c r="V110" s="108">
        <v>0</v>
      </c>
      <c r="W110" s="110">
        <v>0</v>
      </c>
      <c r="X110" s="108"/>
      <c r="Y110" s="108">
        <f t="shared" si="27"/>
        <v>0</v>
      </c>
      <c r="Z110" s="108"/>
      <c r="AA110" s="108">
        <f t="shared" si="28"/>
        <v>0</v>
      </c>
      <c r="AB110" s="111" t="e">
        <f t="shared" si="31"/>
        <v>#VALUE!</v>
      </c>
      <c r="AC110" s="111" t="e">
        <f t="shared" si="34"/>
        <v>#VALUE!</v>
      </c>
      <c r="AD110" s="112" t="e">
        <f t="shared" si="29"/>
        <v>#DIV/0!</v>
      </c>
      <c r="AE110" s="201">
        <v>40724</v>
      </c>
      <c r="AF110" s="154" t="s">
        <v>444</v>
      </c>
      <c r="AG110" s="114" t="s">
        <v>395</v>
      </c>
      <c r="AH110" s="115" t="s">
        <v>172</v>
      </c>
      <c r="AI110" s="107" t="s">
        <v>313</v>
      </c>
      <c r="AJ110" s="107" t="s">
        <v>384</v>
      </c>
      <c r="AK110" s="146"/>
      <c r="AL110" s="182" t="s">
        <v>445</v>
      </c>
      <c r="AM110" s="205">
        <v>41548</v>
      </c>
      <c r="AN110" s="182" t="s">
        <v>448</v>
      </c>
      <c r="AO110" s="197" t="str">
        <f t="shared" si="32"/>
        <v>515/027/4/36/1105</v>
      </c>
    </row>
    <row r="111" spans="1:42" s="198" customFormat="1" ht="42.75" hidden="1" customHeight="1">
      <c r="A111" s="107" t="s">
        <v>449</v>
      </c>
      <c r="B111" s="118">
        <v>515027</v>
      </c>
      <c r="C111" s="118">
        <v>4</v>
      </c>
      <c r="D111" s="118">
        <v>36</v>
      </c>
      <c r="E111" s="118">
        <v>1108</v>
      </c>
      <c r="F111" s="119" t="s">
        <v>168</v>
      </c>
      <c r="G111" s="118">
        <v>10</v>
      </c>
      <c r="H111" s="119" t="s">
        <v>167</v>
      </c>
      <c r="I111" s="119" t="s">
        <v>167</v>
      </c>
      <c r="J111" s="119" t="s">
        <v>192</v>
      </c>
      <c r="K111" s="119" t="s">
        <v>188</v>
      </c>
      <c r="L111" s="121" t="s">
        <v>429</v>
      </c>
      <c r="M111" s="128" t="s">
        <v>200</v>
      </c>
      <c r="N111" s="146" t="s">
        <v>430</v>
      </c>
      <c r="O111" s="146" t="s">
        <v>172</v>
      </c>
      <c r="P111" s="146"/>
      <c r="Q111" s="146" t="s">
        <v>226</v>
      </c>
      <c r="R111" s="108" t="e">
        <f>SUMIF([2]DATA!$B$1:$B$65536,'Appendix N'!$AO111,[2]DATA!O$1:O$65536)</f>
        <v>#VALUE!</v>
      </c>
      <c r="S111" s="108">
        <v>0</v>
      </c>
      <c r="T111" s="108" t="e">
        <f t="shared" si="30"/>
        <v>#VALUE!</v>
      </c>
      <c r="U111" s="109" t="e">
        <f>SUM(SUMIF([2]DATA!$B$1:$B$65536,'Appendix N'!$AO111,[2]DATA!P$1:P$65536),SUMIF([2]DATA!$B$1:$B$65536,'Appendix N'!$AO111,[2]DATA!Q$1:Q$65536))-1500000</f>
        <v>#VALUE!</v>
      </c>
      <c r="V111" s="108">
        <v>0</v>
      </c>
      <c r="W111" s="110">
        <v>0</v>
      </c>
      <c r="X111" s="108"/>
      <c r="Y111" s="108">
        <f t="shared" si="27"/>
        <v>0</v>
      </c>
      <c r="Z111" s="108"/>
      <c r="AA111" s="108">
        <f t="shared" si="28"/>
        <v>0</v>
      </c>
      <c r="AB111" s="111" t="e">
        <f t="shared" si="31"/>
        <v>#VALUE!</v>
      </c>
      <c r="AC111" s="111" t="e">
        <f t="shared" si="34"/>
        <v>#VALUE!</v>
      </c>
      <c r="AD111" s="112" t="e">
        <f t="shared" si="29"/>
        <v>#DIV/0!</v>
      </c>
      <c r="AE111" s="201">
        <v>40724</v>
      </c>
      <c r="AF111" s="154" t="s">
        <v>444</v>
      </c>
      <c r="AG111" s="114" t="s">
        <v>395</v>
      </c>
      <c r="AH111" s="115" t="s">
        <v>172</v>
      </c>
      <c r="AI111" s="107" t="s">
        <v>313</v>
      </c>
      <c r="AJ111" s="107" t="s">
        <v>384</v>
      </c>
      <c r="AK111" s="146"/>
      <c r="AL111" s="182" t="s">
        <v>445</v>
      </c>
      <c r="AM111" s="205">
        <v>41548</v>
      </c>
      <c r="AN111" s="182" t="s">
        <v>448</v>
      </c>
      <c r="AO111" s="197" t="str">
        <f t="shared" si="32"/>
        <v>515/027/4/36/1108</v>
      </c>
    </row>
    <row r="112" spans="1:42" s="198" customFormat="1" ht="35.1" customHeight="1">
      <c r="A112" s="107" t="s">
        <v>450</v>
      </c>
      <c r="B112" s="118">
        <v>515028</v>
      </c>
      <c r="C112" s="118">
        <v>4</v>
      </c>
      <c r="D112" s="118">
        <v>36</v>
      </c>
      <c r="E112" s="118">
        <v>1035</v>
      </c>
      <c r="F112" s="119" t="s">
        <v>168</v>
      </c>
      <c r="G112" s="118">
        <v>10</v>
      </c>
      <c r="H112" s="119" t="s">
        <v>167</v>
      </c>
      <c r="I112" s="119" t="s">
        <v>167</v>
      </c>
      <c r="J112" s="119" t="s">
        <v>192</v>
      </c>
      <c r="K112" s="119" t="s">
        <v>188</v>
      </c>
      <c r="L112" s="121" t="s">
        <v>429</v>
      </c>
      <c r="M112" s="128" t="s">
        <v>200</v>
      </c>
      <c r="N112" s="146" t="s">
        <v>430</v>
      </c>
      <c r="O112" s="146" t="s">
        <v>172</v>
      </c>
      <c r="P112" s="146"/>
      <c r="Q112" s="146" t="s">
        <v>226</v>
      </c>
      <c r="R112" s="108" t="e">
        <f>SUMIF([2]DATA!$B$1:$B$65536,'Appendix N'!$AO112,[2]DATA!O$1:O$65536)</f>
        <v>#VALUE!</v>
      </c>
      <c r="S112" s="108">
        <v>0</v>
      </c>
      <c r="T112" s="108" t="e">
        <f t="shared" si="30"/>
        <v>#VALUE!</v>
      </c>
      <c r="U112" s="109" t="e">
        <f>SUM(SUMIF([2]DATA!$B$1:$B$65536,'Appendix N'!$AO112,[2]DATA!P$1:P$65536),SUMIF([2]DATA!$B$1:$B$65536,'Appendix N'!$AO112,[2]DATA!Q$1:Q$65536))</f>
        <v>#VALUE!</v>
      </c>
      <c r="V112" s="108">
        <v>15000000</v>
      </c>
      <c r="W112" s="110">
        <v>6723860.4400000004</v>
      </c>
      <c r="X112" s="108">
        <v>7713673.3700000001</v>
      </c>
      <c r="Y112" s="108">
        <f t="shared" si="27"/>
        <v>14437533.810000001</v>
      </c>
      <c r="Z112" s="108"/>
      <c r="AA112" s="108">
        <f t="shared" si="28"/>
        <v>562466.18999999948</v>
      </c>
      <c r="AB112" s="111" t="e">
        <f t="shared" si="31"/>
        <v>#VALUE!</v>
      </c>
      <c r="AC112" s="111" t="e">
        <f t="shared" si="34"/>
        <v>#VALUE!</v>
      </c>
      <c r="AD112" s="112">
        <f t="shared" si="29"/>
        <v>0.962502254</v>
      </c>
      <c r="AE112" s="201">
        <v>40724</v>
      </c>
      <c r="AF112" s="154" t="s">
        <v>451</v>
      </c>
      <c r="AG112" s="114" t="s">
        <v>395</v>
      </c>
      <c r="AH112" s="115" t="s">
        <v>172</v>
      </c>
      <c r="AI112" s="107" t="s">
        <v>313</v>
      </c>
      <c r="AJ112" s="107" t="s">
        <v>384</v>
      </c>
      <c r="AK112" s="146"/>
      <c r="AL112" s="182" t="s">
        <v>397</v>
      </c>
      <c r="AM112" s="205">
        <v>41000</v>
      </c>
      <c r="AN112" s="107" t="s">
        <v>452</v>
      </c>
      <c r="AO112" s="197" t="str">
        <f t="shared" si="32"/>
        <v>515/028/4/36/1035</v>
      </c>
    </row>
    <row r="113" spans="1:41" ht="42.75" hidden="1" customHeight="1">
      <c r="A113" s="107" t="s">
        <v>453</v>
      </c>
      <c r="B113" s="118">
        <v>515028</v>
      </c>
      <c r="C113" s="118">
        <v>4</v>
      </c>
      <c r="D113" s="118">
        <v>36</v>
      </c>
      <c r="E113" s="118">
        <v>1104</v>
      </c>
      <c r="F113" s="119" t="s">
        <v>168</v>
      </c>
      <c r="G113" s="118">
        <v>10</v>
      </c>
      <c r="H113" s="119" t="s">
        <v>167</v>
      </c>
      <c r="I113" s="119" t="s">
        <v>167</v>
      </c>
      <c r="J113" s="119" t="s">
        <v>192</v>
      </c>
      <c r="K113" s="119" t="s">
        <v>188</v>
      </c>
      <c r="L113" s="121" t="s">
        <v>429</v>
      </c>
      <c r="M113" s="128" t="s">
        <v>200</v>
      </c>
      <c r="N113" s="146" t="s">
        <v>430</v>
      </c>
      <c r="O113" s="146" t="s">
        <v>172</v>
      </c>
      <c r="P113" s="146"/>
      <c r="Q113" s="146" t="s">
        <v>226</v>
      </c>
      <c r="R113" s="108" t="e">
        <f>SUMIF([2]DATA!$B$1:$B$65536,'Appendix N'!$AO113,[2]DATA!O$1:O$65536)</f>
        <v>#VALUE!</v>
      </c>
      <c r="S113" s="108">
        <v>0</v>
      </c>
      <c r="T113" s="108" t="e">
        <f t="shared" si="30"/>
        <v>#VALUE!</v>
      </c>
      <c r="U113" s="109" t="e">
        <f>SUM(SUMIF([2]DATA!$B$1:$B$65536,'Appendix N'!$AO113,[2]DATA!P$1:P$65536),SUMIF([2]DATA!$B$1:$B$65536,'Appendix N'!$AO113,[2]DATA!Q$1:Q$65536))-2500000</f>
        <v>#VALUE!</v>
      </c>
      <c r="V113" s="108">
        <v>0</v>
      </c>
      <c r="W113" s="110">
        <v>0</v>
      </c>
      <c r="X113" s="108"/>
      <c r="Y113" s="108">
        <f t="shared" si="27"/>
        <v>0</v>
      </c>
      <c r="Z113" s="108"/>
      <c r="AA113" s="108">
        <f t="shared" si="28"/>
        <v>0</v>
      </c>
      <c r="AB113" s="111" t="e">
        <f t="shared" si="31"/>
        <v>#VALUE!</v>
      </c>
      <c r="AC113" s="111" t="e">
        <f t="shared" si="34"/>
        <v>#VALUE!</v>
      </c>
      <c r="AD113" s="112" t="e">
        <f t="shared" si="29"/>
        <v>#DIV/0!</v>
      </c>
      <c r="AE113" s="201">
        <v>40724</v>
      </c>
      <c r="AF113" s="154" t="s">
        <v>451</v>
      </c>
      <c r="AG113" s="114" t="s">
        <v>395</v>
      </c>
      <c r="AH113" s="115" t="s">
        <v>172</v>
      </c>
      <c r="AI113" s="107" t="s">
        <v>313</v>
      </c>
      <c r="AJ113" s="107" t="s">
        <v>384</v>
      </c>
      <c r="AK113" s="146"/>
      <c r="AL113" s="182" t="s">
        <v>397</v>
      </c>
      <c r="AM113" s="205">
        <v>41000</v>
      </c>
      <c r="AN113" s="182" t="s">
        <v>448</v>
      </c>
      <c r="AO113" s="117" t="str">
        <f t="shared" si="32"/>
        <v>515/028/4/36/1104</v>
      </c>
    </row>
    <row r="114" spans="1:41" ht="42.75" hidden="1" customHeight="1">
      <c r="A114" s="107" t="s">
        <v>454</v>
      </c>
      <c r="B114" s="118">
        <v>515028</v>
      </c>
      <c r="C114" s="118">
        <v>4</v>
      </c>
      <c r="D114" s="118">
        <v>36</v>
      </c>
      <c r="E114" s="118">
        <v>1106</v>
      </c>
      <c r="F114" s="119" t="s">
        <v>168</v>
      </c>
      <c r="G114" s="118">
        <v>10</v>
      </c>
      <c r="H114" s="119" t="s">
        <v>167</v>
      </c>
      <c r="I114" s="119" t="s">
        <v>167</v>
      </c>
      <c r="J114" s="119" t="s">
        <v>192</v>
      </c>
      <c r="K114" s="119" t="s">
        <v>188</v>
      </c>
      <c r="L114" s="121" t="s">
        <v>429</v>
      </c>
      <c r="M114" s="128" t="s">
        <v>200</v>
      </c>
      <c r="N114" s="146" t="s">
        <v>430</v>
      </c>
      <c r="O114" s="146" t="s">
        <v>172</v>
      </c>
      <c r="P114" s="146"/>
      <c r="Q114" s="146" t="s">
        <v>226</v>
      </c>
      <c r="R114" s="108" t="e">
        <f>SUMIF([2]DATA!$B$1:$B$65536,'Appendix N'!$AO114,[2]DATA!O$1:O$65536)</f>
        <v>#VALUE!</v>
      </c>
      <c r="S114" s="108">
        <v>0</v>
      </c>
      <c r="T114" s="108" t="e">
        <f t="shared" si="30"/>
        <v>#VALUE!</v>
      </c>
      <c r="U114" s="109" t="e">
        <f>SUM(SUMIF([2]DATA!$B$1:$B$65536,'Appendix N'!$AO114,[2]DATA!P$1:P$65536),SUMIF([2]DATA!$B$1:$B$65536,'Appendix N'!$AO114,[2]DATA!Q$1:Q$65536))-2000000</f>
        <v>#VALUE!</v>
      </c>
      <c r="V114" s="108">
        <v>0</v>
      </c>
      <c r="W114" s="110">
        <v>0</v>
      </c>
      <c r="X114" s="108"/>
      <c r="Y114" s="108">
        <f t="shared" si="27"/>
        <v>0</v>
      </c>
      <c r="Z114" s="108"/>
      <c r="AA114" s="108">
        <f t="shared" si="28"/>
        <v>0</v>
      </c>
      <c r="AB114" s="111" t="e">
        <f t="shared" si="31"/>
        <v>#VALUE!</v>
      </c>
      <c r="AC114" s="111" t="e">
        <f t="shared" si="34"/>
        <v>#VALUE!</v>
      </c>
      <c r="AD114" s="112" t="e">
        <f t="shared" si="29"/>
        <v>#DIV/0!</v>
      </c>
      <c r="AE114" s="201">
        <v>40724</v>
      </c>
      <c r="AF114" s="154" t="s">
        <v>451</v>
      </c>
      <c r="AG114" s="114" t="s">
        <v>395</v>
      </c>
      <c r="AH114" s="115" t="s">
        <v>172</v>
      </c>
      <c r="AI114" s="107" t="s">
        <v>313</v>
      </c>
      <c r="AJ114" s="107" t="s">
        <v>384</v>
      </c>
      <c r="AK114" s="146"/>
      <c r="AL114" s="182" t="s">
        <v>397</v>
      </c>
      <c r="AM114" s="205">
        <v>41000</v>
      </c>
      <c r="AN114" s="182" t="s">
        <v>448</v>
      </c>
      <c r="AO114" s="117" t="str">
        <f t="shared" si="32"/>
        <v>515/028/4/36/1106</v>
      </c>
    </row>
    <row r="115" spans="1:41" ht="42.75" hidden="1" customHeight="1">
      <c r="A115" s="107" t="s">
        <v>455</v>
      </c>
      <c r="B115" s="118">
        <v>515028</v>
      </c>
      <c r="C115" s="118">
        <v>4</v>
      </c>
      <c r="D115" s="118">
        <v>36</v>
      </c>
      <c r="E115" s="118">
        <v>1107</v>
      </c>
      <c r="F115" s="119" t="s">
        <v>168</v>
      </c>
      <c r="G115" s="118">
        <v>10</v>
      </c>
      <c r="H115" s="119" t="s">
        <v>167</v>
      </c>
      <c r="I115" s="119" t="s">
        <v>167</v>
      </c>
      <c r="J115" s="119" t="s">
        <v>192</v>
      </c>
      <c r="K115" s="119" t="s">
        <v>188</v>
      </c>
      <c r="L115" s="121" t="s">
        <v>429</v>
      </c>
      <c r="M115" s="128" t="s">
        <v>200</v>
      </c>
      <c r="N115" s="146" t="s">
        <v>430</v>
      </c>
      <c r="O115" s="146" t="s">
        <v>172</v>
      </c>
      <c r="P115" s="146"/>
      <c r="Q115" s="146" t="s">
        <v>226</v>
      </c>
      <c r="R115" s="108" t="e">
        <f>SUMIF([2]DATA!$B$1:$B$65536,'Appendix N'!$AO115,[2]DATA!O$1:O$65536)</f>
        <v>#VALUE!</v>
      </c>
      <c r="S115" s="108">
        <v>0</v>
      </c>
      <c r="T115" s="108" t="e">
        <f t="shared" si="30"/>
        <v>#VALUE!</v>
      </c>
      <c r="U115" s="109" t="e">
        <f>SUM(SUMIF([2]DATA!$B$1:$B$65536,'Appendix N'!$AO115,[2]DATA!P$1:P$65536),SUMIF([2]DATA!$B$1:$B$65536,'Appendix N'!$AO115,[2]DATA!Q$1:Q$65536))-1000000</f>
        <v>#VALUE!</v>
      </c>
      <c r="V115" s="108">
        <v>0</v>
      </c>
      <c r="W115" s="110">
        <v>0</v>
      </c>
      <c r="X115" s="108"/>
      <c r="Y115" s="108">
        <f t="shared" si="27"/>
        <v>0</v>
      </c>
      <c r="Z115" s="108"/>
      <c r="AA115" s="108">
        <f t="shared" si="28"/>
        <v>0</v>
      </c>
      <c r="AB115" s="111" t="e">
        <f t="shared" si="31"/>
        <v>#VALUE!</v>
      </c>
      <c r="AC115" s="111" t="e">
        <f t="shared" si="34"/>
        <v>#VALUE!</v>
      </c>
      <c r="AD115" s="112" t="e">
        <f t="shared" si="29"/>
        <v>#DIV/0!</v>
      </c>
      <c r="AE115" s="201">
        <v>40724</v>
      </c>
      <c r="AF115" s="154" t="s">
        <v>451</v>
      </c>
      <c r="AG115" s="114" t="s">
        <v>395</v>
      </c>
      <c r="AH115" s="115" t="s">
        <v>172</v>
      </c>
      <c r="AI115" s="107" t="s">
        <v>313</v>
      </c>
      <c r="AJ115" s="107" t="s">
        <v>384</v>
      </c>
      <c r="AK115" s="146"/>
      <c r="AL115" s="182" t="s">
        <v>397</v>
      </c>
      <c r="AM115" s="205">
        <v>41000</v>
      </c>
      <c r="AN115" s="182" t="s">
        <v>448</v>
      </c>
      <c r="AO115" s="117" t="str">
        <f t="shared" si="32"/>
        <v>515/028/4/36/1107</v>
      </c>
    </row>
    <row r="116" spans="1:41" s="198" customFormat="1" ht="35.1" customHeight="1">
      <c r="A116" s="107" t="s">
        <v>456</v>
      </c>
      <c r="B116" s="118">
        <v>515031</v>
      </c>
      <c r="C116" s="118">
        <v>4</v>
      </c>
      <c r="D116" s="118">
        <v>36</v>
      </c>
      <c r="E116" s="118">
        <v>1036</v>
      </c>
      <c r="F116" s="119" t="s">
        <v>168</v>
      </c>
      <c r="G116" s="118">
        <v>10</v>
      </c>
      <c r="H116" s="119" t="s">
        <v>167</v>
      </c>
      <c r="I116" s="119" t="s">
        <v>167</v>
      </c>
      <c r="J116" s="119" t="s">
        <v>192</v>
      </c>
      <c r="K116" s="119" t="s">
        <v>188</v>
      </c>
      <c r="L116" s="121" t="s">
        <v>429</v>
      </c>
      <c r="M116" s="128" t="s">
        <v>200</v>
      </c>
      <c r="N116" s="146" t="s">
        <v>457</v>
      </c>
      <c r="O116" s="146"/>
      <c r="P116" s="146" t="s">
        <v>172</v>
      </c>
      <c r="Q116" s="146" t="s">
        <v>226</v>
      </c>
      <c r="R116" s="108" t="e">
        <f>SUMIF([2]DATA!$B$1:$B$65536,'Appendix N'!$AO116,[2]DATA!O$1:O$65536)</f>
        <v>#VALUE!</v>
      </c>
      <c r="S116" s="108">
        <v>0</v>
      </c>
      <c r="T116" s="108" t="e">
        <f t="shared" si="30"/>
        <v>#VALUE!</v>
      </c>
      <c r="U116" s="109" t="e">
        <f>SUM(SUMIF([2]DATA!$B$1:$B$65536,'Appendix N'!$AO116,[2]DATA!P$1:P$65536),SUMIF([2]DATA!$B$1:$B$65536,'Appendix N'!$AO116,[2]DATA!Q$1:Q$65536))</f>
        <v>#VALUE!</v>
      </c>
      <c r="V116" s="108">
        <v>5000000</v>
      </c>
      <c r="W116" s="110">
        <v>2777477.87</v>
      </c>
      <c r="X116" s="108">
        <v>2057102.97</v>
      </c>
      <c r="Y116" s="108">
        <f t="shared" si="27"/>
        <v>4834580.84</v>
      </c>
      <c r="Z116" s="108"/>
      <c r="AA116" s="108">
        <f t="shared" si="28"/>
        <v>165419.16000000015</v>
      </c>
      <c r="AB116" s="111" t="e">
        <f t="shared" si="31"/>
        <v>#VALUE!</v>
      </c>
      <c r="AC116" s="111" t="e">
        <f t="shared" si="34"/>
        <v>#VALUE!</v>
      </c>
      <c r="AD116" s="112">
        <f t="shared" si="29"/>
        <v>0.96691616800000002</v>
      </c>
      <c r="AE116" s="201">
        <v>40724</v>
      </c>
      <c r="AF116" s="154">
        <v>14</v>
      </c>
      <c r="AG116" s="114" t="s">
        <v>395</v>
      </c>
      <c r="AH116" s="115" t="s">
        <v>458</v>
      </c>
      <c r="AI116" s="107" t="s">
        <v>459</v>
      </c>
      <c r="AJ116" s="107" t="s">
        <v>384</v>
      </c>
      <c r="AK116" s="146"/>
      <c r="AL116" s="182" t="s">
        <v>460</v>
      </c>
      <c r="AM116" s="205">
        <v>41061</v>
      </c>
      <c r="AN116" s="163" t="s">
        <v>461</v>
      </c>
      <c r="AO116" s="197" t="str">
        <f t="shared" si="32"/>
        <v>515/031/4/36/1036</v>
      </c>
    </row>
    <row r="117" spans="1:41" s="198" customFormat="1" ht="30" customHeight="1">
      <c r="A117" s="107" t="s">
        <v>462</v>
      </c>
      <c r="B117" s="118">
        <v>515032</v>
      </c>
      <c r="C117" s="118">
        <v>5</v>
      </c>
      <c r="D117" s="119" t="s">
        <v>168</v>
      </c>
      <c r="E117" s="118">
        <v>1237</v>
      </c>
      <c r="F117" s="119" t="s">
        <v>168</v>
      </c>
      <c r="G117" s="119" t="s">
        <v>187</v>
      </c>
      <c r="H117" s="119" t="s">
        <v>167</v>
      </c>
      <c r="I117" s="119" t="s">
        <v>167</v>
      </c>
      <c r="J117" s="119">
        <v>260</v>
      </c>
      <c r="K117" s="119" t="s">
        <v>188</v>
      </c>
      <c r="L117" s="120" t="s">
        <v>387</v>
      </c>
      <c r="M117" s="128" t="s">
        <v>200</v>
      </c>
      <c r="N117" s="146"/>
      <c r="O117" s="146" t="s">
        <v>172</v>
      </c>
      <c r="P117" s="146"/>
      <c r="Q117" s="123" t="s">
        <v>190</v>
      </c>
      <c r="R117" s="108"/>
      <c r="S117" s="108"/>
      <c r="T117" s="108"/>
      <c r="U117" s="109">
        <v>37000</v>
      </c>
      <c r="V117" s="108">
        <v>26430</v>
      </c>
      <c r="W117" s="110">
        <v>26430</v>
      </c>
      <c r="X117" s="108">
        <v>0</v>
      </c>
      <c r="Y117" s="108">
        <f t="shared" si="27"/>
        <v>26430</v>
      </c>
      <c r="Z117" s="108"/>
      <c r="AA117" s="108">
        <f t="shared" si="28"/>
        <v>0</v>
      </c>
      <c r="AB117" s="111"/>
      <c r="AC117" s="111"/>
      <c r="AD117" s="112">
        <f t="shared" si="29"/>
        <v>1</v>
      </c>
      <c r="AE117" s="201"/>
      <c r="AF117" s="154"/>
      <c r="AG117" s="114"/>
      <c r="AH117" s="115"/>
      <c r="AI117" s="107"/>
      <c r="AJ117" s="107"/>
      <c r="AK117" s="146"/>
      <c r="AL117" s="182"/>
      <c r="AM117" s="205"/>
      <c r="AN117" s="163"/>
      <c r="AO117" s="197"/>
    </row>
    <row r="118" spans="1:41" s="198" customFormat="1" ht="35.1" customHeight="1">
      <c r="A118" s="107" t="s">
        <v>463</v>
      </c>
      <c r="B118" s="118">
        <v>515010</v>
      </c>
      <c r="C118" s="118">
        <v>4</v>
      </c>
      <c r="D118" s="118">
        <v>36</v>
      </c>
      <c r="E118" s="118">
        <v>1037</v>
      </c>
      <c r="F118" s="119" t="s">
        <v>168</v>
      </c>
      <c r="G118" s="118">
        <v>10</v>
      </c>
      <c r="H118" s="119" t="s">
        <v>167</v>
      </c>
      <c r="I118" s="119" t="s">
        <v>167</v>
      </c>
      <c r="J118" s="119" t="s">
        <v>192</v>
      </c>
      <c r="K118" s="119" t="s">
        <v>188</v>
      </c>
      <c r="L118" s="121" t="s">
        <v>429</v>
      </c>
      <c r="M118" s="128" t="s">
        <v>200</v>
      </c>
      <c r="N118" s="146" t="s">
        <v>430</v>
      </c>
      <c r="O118" s="146" t="s">
        <v>172</v>
      </c>
      <c r="P118" s="146"/>
      <c r="Q118" s="146" t="s">
        <v>226</v>
      </c>
      <c r="R118" s="108" t="e">
        <f>SUMIF([2]DATA!$B$1:$B$65536,'Appendix N'!$AO118,[2]DATA!O$1:O$65536)</f>
        <v>#VALUE!</v>
      </c>
      <c r="S118" s="108"/>
      <c r="T118" s="108" t="e">
        <f t="shared" ref="T118:T131" si="35">SUM(R118:S118)</f>
        <v>#VALUE!</v>
      </c>
      <c r="U118" s="109" t="e">
        <f>SUM(SUMIF([2]DATA!$B$1:$B$65536,'Appendix N'!$AO118,[2]DATA!P$1:P$65536),SUMIF([2]DATA!$B$1:$B$65536,'Appendix N'!$AO118,[2]DATA!Q$1:Q$65536))</f>
        <v>#VALUE!</v>
      </c>
      <c r="V118" s="108">
        <v>22000000</v>
      </c>
      <c r="W118" s="110">
        <v>2448074.64</v>
      </c>
      <c r="X118" s="108">
        <v>4349648.57</v>
      </c>
      <c r="Y118" s="108">
        <f t="shared" si="27"/>
        <v>6797723.2100000009</v>
      </c>
      <c r="Z118" s="108"/>
      <c r="AA118" s="108">
        <f t="shared" si="28"/>
        <v>15202276.789999999</v>
      </c>
      <c r="AB118" s="111" t="e">
        <f t="shared" ref="AB118:AB131" si="36">IF(T118&lt;&gt;0,Y118/T118,0)</f>
        <v>#VALUE!</v>
      </c>
      <c r="AC118" s="111" t="e">
        <f t="shared" si="34"/>
        <v>#VALUE!</v>
      </c>
      <c r="AD118" s="112">
        <f t="shared" si="29"/>
        <v>0.3089874186363637</v>
      </c>
      <c r="AE118" s="201">
        <v>40724</v>
      </c>
      <c r="AF118" s="154" t="s">
        <v>464</v>
      </c>
      <c r="AG118" s="114" t="s">
        <v>395</v>
      </c>
      <c r="AH118" s="115" t="s">
        <v>172</v>
      </c>
      <c r="AI118" s="107" t="s">
        <v>313</v>
      </c>
      <c r="AJ118" s="107" t="s">
        <v>384</v>
      </c>
      <c r="AK118" s="146"/>
      <c r="AL118" s="182" t="s">
        <v>465</v>
      </c>
      <c r="AM118" s="205">
        <v>41306</v>
      </c>
      <c r="AN118" s="121" t="s">
        <v>466</v>
      </c>
      <c r="AO118" s="197" t="str">
        <f t="shared" ref="AO118:AO132" si="37">IF(B118 &gt; 0,(CONCATENATE(MID(B118,1,3),"/",MID(B118,4,3),"/",C118,"/",D118,"/",E118)),"")</f>
        <v>515/010/4/36/1037</v>
      </c>
    </row>
    <row r="119" spans="1:41" s="198" customFormat="1" ht="30" customHeight="1">
      <c r="A119" s="107" t="s">
        <v>467</v>
      </c>
      <c r="B119" s="118">
        <v>520005</v>
      </c>
      <c r="C119" s="118">
        <v>5</v>
      </c>
      <c r="D119" s="119" t="s">
        <v>168</v>
      </c>
      <c r="E119" s="118">
        <v>1208</v>
      </c>
      <c r="F119" s="119" t="s">
        <v>168</v>
      </c>
      <c r="G119" s="119" t="s">
        <v>187</v>
      </c>
      <c r="H119" s="119" t="s">
        <v>167</v>
      </c>
      <c r="I119" s="119" t="s">
        <v>167</v>
      </c>
      <c r="J119" s="118">
        <v>260</v>
      </c>
      <c r="K119" s="119" t="s">
        <v>188</v>
      </c>
      <c r="L119" s="124" t="s">
        <v>193</v>
      </c>
      <c r="M119" s="121" t="s">
        <v>193</v>
      </c>
      <c r="N119" s="146" t="s">
        <v>468</v>
      </c>
      <c r="O119" s="146" t="s">
        <v>172</v>
      </c>
      <c r="P119" s="146"/>
      <c r="Q119" s="123" t="s">
        <v>190</v>
      </c>
      <c r="R119" s="108" t="e">
        <f>SUMIF([2]DATA!$B$1:$B$65536,'Appendix N'!$AO119,[2]DATA!O$1:O$65536)</f>
        <v>#VALUE!</v>
      </c>
      <c r="S119" s="108">
        <v>232000</v>
      </c>
      <c r="T119" s="108" t="e">
        <f t="shared" si="35"/>
        <v>#VALUE!</v>
      </c>
      <c r="U119" s="109"/>
      <c r="V119" s="108">
        <v>232000</v>
      </c>
      <c r="W119" s="110">
        <v>0</v>
      </c>
      <c r="X119" s="108">
        <v>135182</v>
      </c>
      <c r="Y119" s="108">
        <f t="shared" si="27"/>
        <v>135182</v>
      </c>
      <c r="Z119" s="108"/>
      <c r="AA119" s="108">
        <f t="shared" si="28"/>
        <v>96818</v>
      </c>
      <c r="AB119" s="111" t="e">
        <f t="shared" si="36"/>
        <v>#VALUE!</v>
      </c>
      <c r="AC119" s="111" t="e">
        <f t="shared" si="34"/>
        <v>#VALUE!</v>
      </c>
      <c r="AD119" s="112">
        <f t="shared" si="29"/>
        <v>0.58268103448275865</v>
      </c>
      <c r="AE119" s="201"/>
      <c r="AF119" s="154"/>
      <c r="AG119" s="114"/>
      <c r="AH119" s="115"/>
      <c r="AI119" s="107"/>
      <c r="AJ119" s="107"/>
      <c r="AK119" s="146"/>
      <c r="AL119" s="182"/>
      <c r="AM119" s="205"/>
      <c r="AN119" s="107" t="s">
        <v>469</v>
      </c>
      <c r="AO119" s="197" t="str">
        <f t="shared" si="37"/>
        <v>520/005/5/05/1208</v>
      </c>
    </row>
    <row r="120" spans="1:41" s="198" customFormat="1" ht="35.1" customHeight="1">
      <c r="A120" s="107" t="s">
        <v>454</v>
      </c>
      <c r="B120" s="118">
        <v>520015</v>
      </c>
      <c r="C120" s="118">
        <v>4</v>
      </c>
      <c r="D120" s="118">
        <v>36</v>
      </c>
      <c r="E120" s="118">
        <v>1038</v>
      </c>
      <c r="F120" s="119" t="s">
        <v>168</v>
      </c>
      <c r="G120" s="118">
        <v>12</v>
      </c>
      <c r="H120" s="119" t="s">
        <v>167</v>
      </c>
      <c r="I120" s="119" t="s">
        <v>167</v>
      </c>
      <c r="J120" s="119" t="s">
        <v>470</v>
      </c>
      <c r="K120" s="119" t="s">
        <v>188</v>
      </c>
      <c r="L120" s="121" t="s">
        <v>193</v>
      </c>
      <c r="M120" s="121" t="s">
        <v>193</v>
      </c>
      <c r="N120" s="146" t="s">
        <v>471</v>
      </c>
      <c r="O120" s="146" t="s">
        <v>172</v>
      </c>
      <c r="P120" s="146"/>
      <c r="Q120" s="107" t="s">
        <v>226</v>
      </c>
      <c r="R120" s="108" t="e">
        <f>SUMIF([2]DATA!$B$1:$B$65536,'Appendix N'!$AO120,[2]DATA!O$1:O$65536)</f>
        <v>#VALUE!</v>
      </c>
      <c r="S120" s="108">
        <v>0</v>
      </c>
      <c r="T120" s="108" t="e">
        <f t="shared" si="35"/>
        <v>#VALUE!</v>
      </c>
      <c r="U120" s="109" t="e">
        <f>SUM(SUMIF([2]DATA!$B$1:$B$65536,'Appendix N'!$AO120,[2]DATA!P$1:P$65536),SUMIF([2]DATA!$B$1:$B$65536,'Appendix N'!$AO120,[2]DATA!Q$1:Q$65536))</f>
        <v>#VALUE!</v>
      </c>
      <c r="V120" s="108">
        <v>5000000</v>
      </c>
      <c r="W120" s="110">
        <v>4948137.25</v>
      </c>
      <c r="X120" s="108">
        <v>36285.949999999997</v>
      </c>
      <c r="Y120" s="108">
        <f t="shared" si="27"/>
        <v>4984423.2</v>
      </c>
      <c r="Z120" s="108"/>
      <c r="AA120" s="108">
        <f t="shared" si="28"/>
        <v>15576.799999999814</v>
      </c>
      <c r="AB120" s="111" t="e">
        <f t="shared" si="36"/>
        <v>#VALUE!</v>
      </c>
      <c r="AC120" s="111" t="e">
        <f t="shared" si="34"/>
        <v>#VALUE!</v>
      </c>
      <c r="AD120" s="112">
        <f t="shared" si="29"/>
        <v>0.99688463999999999</v>
      </c>
      <c r="AE120" s="201">
        <v>40724</v>
      </c>
      <c r="AF120" s="113" t="s">
        <v>472</v>
      </c>
      <c r="AG120" s="114"/>
      <c r="AH120" s="115" t="s">
        <v>473</v>
      </c>
      <c r="AI120" s="107" t="s">
        <v>396</v>
      </c>
      <c r="AJ120" s="107" t="s">
        <v>474</v>
      </c>
      <c r="AK120" s="146"/>
      <c r="AL120" s="182" t="s">
        <v>397</v>
      </c>
      <c r="AM120" s="205">
        <v>41820</v>
      </c>
      <c r="AN120" s="206" t="s">
        <v>475</v>
      </c>
      <c r="AO120" s="197" t="str">
        <f t="shared" si="37"/>
        <v>520/015/4/36/1038</v>
      </c>
    </row>
    <row r="121" spans="1:41" s="198" customFormat="1" ht="35.1" customHeight="1">
      <c r="A121" s="107" t="s">
        <v>476</v>
      </c>
      <c r="B121" s="118">
        <v>515010</v>
      </c>
      <c r="C121" s="118">
        <v>4</v>
      </c>
      <c r="D121" s="118">
        <v>36</v>
      </c>
      <c r="E121" s="118">
        <v>1040</v>
      </c>
      <c r="F121" s="119" t="s">
        <v>168</v>
      </c>
      <c r="G121" s="118">
        <v>10</v>
      </c>
      <c r="H121" s="119" t="s">
        <v>167</v>
      </c>
      <c r="I121" s="119" t="s">
        <v>167</v>
      </c>
      <c r="J121" s="119" t="s">
        <v>192</v>
      </c>
      <c r="K121" s="119" t="s">
        <v>188</v>
      </c>
      <c r="L121" s="121" t="s">
        <v>429</v>
      </c>
      <c r="M121" s="128" t="s">
        <v>200</v>
      </c>
      <c r="N121" s="146" t="s">
        <v>430</v>
      </c>
      <c r="O121" s="146" t="s">
        <v>172</v>
      </c>
      <c r="P121" s="146"/>
      <c r="Q121" s="107" t="s">
        <v>226</v>
      </c>
      <c r="R121" s="108" t="e">
        <f>SUMIF([2]DATA!$B$1:$B$65536,'Appendix N'!$AO121,[2]DATA!O$1:O$65536)</f>
        <v>#VALUE!</v>
      </c>
      <c r="S121" s="108">
        <v>0</v>
      </c>
      <c r="T121" s="108" t="e">
        <f t="shared" si="35"/>
        <v>#VALUE!</v>
      </c>
      <c r="U121" s="109" t="e">
        <f>SUM(SUMIF([2]DATA!$B$1:$B$65536,'Appendix N'!$AO121,[2]DATA!P$1:P$65536),SUMIF([2]DATA!$B$1:$B$65536,'Appendix N'!$AO121,[2]DATA!Q$1:Q$65536))</f>
        <v>#VALUE!</v>
      </c>
      <c r="V121" s="108">
        <v>36000000</v>
      </c>
      <c r="W121" s="110">
        <v>13812757.91</v>
      </c>
      <c r="X121" s="108">
        <v>2898815.19</v>
      </c>
      <c r="Y121" s="108">
        <f t="shared" si="27"/>
        <v>16711573.1</v>
      </c>
      <c r="Z121" s="108"/>
      <c r="AA121" s="108">
        <f t="shared" si="28"/>
        <v>19288426.899999999</v>
      </c>
      <c r="AB121" s="111" t="e">
        <f t="shared" si="36"/>
        <v>#VALUE!</v>
      </c>
      <c r="AC121" s="111" t="e">
        <f t="shared" si="34"/>
        <v>#VALUE!</v>
      </c>
      <c r="AD121" s="112">
        <f t="shared" si="29"/>
        <v>0.46421036388888887</v>
      </c>
      <c r="AE121" s="201">
        <v>40724</v>
      </c>
      <c r="AF121" s="154" t="s">
        <v>477</v>
      </c>
      <c r="AG121" s="114" t="s">
        <v>478</v>
      </c>
      <c r="AH121" s="115" t="s">
        <v>384</v>
      </c>
      <c r="AI121" s="107" t="s">
        <v>479</v>
      </c>
      <c r="AJ121" s="107" t="s">
        <v>384</v>
      </c>
      <c r="AK121" s="146"/>
      <c r="AL121" s="182" t="s">
        <v>480</v>
      </c>
      <c r="AM121" s="205">
        <v>41609</v>
      </c>
      <c r="AN121" s="121" t="s">
        <v>481</v>
      </c>
      <c r="AO121" s="197" t="str">
        <f t="shared" si="37"/>
        <v>515/010/4/36/1040</v>
      </c>
    </row>
    <row r="122" spans="1:41" s="198" customFormat="1" ht="35.1" customHeight="1">
      <c r="A122" s="107" t="s">
        <v>482</v>
      </c>
      <c r="B122" s="118">
        <v>515010</v>
      </c>
      <c r="C122" s="118">
        <v>4</v>
      </c>
      <c r="D122" s="118">
        <v>36</v>
      </c>
      <c r="E122" s="118">
        <v>1100</v>
      </c>
      <c r="F122" s="119" t="s">
        <v>168</v>
      </c>
      <c r="G122" s="118">
        <v>10</v>
      </c>
      <c r="H122" s="119" t="s">
        <v>167</v>
      </c>
      <c r="I122" s="119" t="s">
        <v>167</v>
      </c>
      <c r="J122" s="119" t="s">
        <v>192</v>
      </c>
      <c r="K122" s="119" t="s">
        <v>188</v>
      </c>
      <c r="L122" s="121" t="s">
        <v>429</v>
      </c>
      <c r="M122" s="128" t="s">
        <v>200</v>
      </c>
      <c r="N122" s="146" t="s">
        <v>430</v>
      </c>
      <c r="O122" s="146" t="s">
        <v>172</v>
      </c>
      <c r="P122" s="146"/>
      <c r="Q122" s="107" t="s">
        <v>226</v>
      </c>
      <c r="R122" s="108" t="e">
        <f>SUMIF([2]DATA!$B$1:$B$65536,'Appendix N'!$AO122,[2]DATA!O$1:O$65536)</f>
        <v>#VALUE!</v>
      </c>
      <c r="S122" s="108">
        <v>0</v>
      </c>
      <c r="T122" s="108" t="e">
        <f t="shared" si="35"/>
        <v>#VALUE!</v>
      </c>
      <c r="U122" s="109" t="e">
        <f>SUM(SUMIF([2]DATA!$B$1:$B$65536,'Appendix N'!$AO122,[2]DATA!P$1:P$65536),SUMIF([2]DATA!$B$1:$B$65536,'Appendix N'!$AO122,[2]DATA!Q$1:Q$65536))</f>
        <v>#VALUE!</v>
      </c>
      <c r="V122" s="108">
        <v>2000000</v>
      </c>
      <c r="W122" s="110">
        <v>741940.97</v>
      </c>
      <c r="X122" s="108">
        <v>1169293.44</v>
      </c>
      <c r="Y122" s="108">
        <f t="shared" si="27"/>
        <v>1911234.41</v>
      </c>
      <c r="Z122" s="108"/>
      <c r="AA122" s="108">
        <f t="shared" si="28"/>
        <v>88765.590000000084</v>
      </c>
      <c r="AB122" s="111" t="e">
        <f t="shared" si="36"/>
        <v>#VALUE!</v>
      </c>
      <c r="AC122" s="111" t="e">
        <f t="shared" si="34"/>
        <v>#VALUE!</v>
      </c>
      <c r="AD122" s="112">
        <f t="shared" si="29"/>
        <v>0.95561720499999991</v>
      </c>
      <c r="AE122" s="201">
        <v>40724</v>
      </c>
      <c r="AF122" s="154" t="s">
        <v>477</v>
      </c>
      <c r="AG122" s="114" t="s">
        <v>478</v>
      </c>
      <c r="AH122" s="115" t="s">
        <v>384</v>
      </c>
      <c r="AI122" s="107" t="s">
        <v>479</v>
      </c>
      <c r="AJ122" s="107" t="s">
        <v>384</v>
      </c>
      <c r="AK122" s="146"/>
      <c r="AL122" s="182" t="s">
        <v>480</v>
      </c>
      <c r="AM122" s="205">
        <v>41609</v>
      </c>
      <c r="AN122" s="121" t="s">
        <v>483</v>
      </c>
      <c r="AO122" s="197" t="str">
        <f t="shared" si="37"/>
        <v>515/010/4/36/1100</v>
      </c>
    </row>
    <row r="123" spans="1:41" s="198" customFormat="1" ht="35.1" customHeight="1">
      <c r="A123" s="107" t="s">
        <v>484</v>
      </c>
      <c r="B123" s="118">
        <v>515010</v>
      </c>
      <c r="C123" s="118">
        <v>4</v>
      </c>
      <c r="D123" s="118">
        <v>36</v>
      </c>
      <c r="E123" s="118">
        <v>1101</v>
      </c>
      <c r="F123" s="119" t="s">
        <v>168</v>
      </c>
      <c r="G123" s="118">
        <v>10</v>
      </c>
      <c r="H123" s="119" t="s">
        <v>167</v>
      </c>
      <c r="I123" s="119" t="s">
        <v>167</v>
      </c>
      <c r="J123" s="119" t="s">
        <v>192</v>
      </c>
      <c r="K123" s="119" t="s">
        <v>188</v>
      </c>
      <c r="L123" s="121" t="s">
        <v>429</v>
      </c>
      <c r="M123" s="128" t="s">
        <v>200</v>
      </c>
      <c r="N123" s="146" t="s">
        <v>430</v>
      </c>
      <c r="O123" s="146" t="s">
        <v>172</v>
      </c>
      <c r="P123" s="146"/>
      <c r="Q123" s="107" t="s">
        <v>226</v>
      </c>
      <c r="R123" s="108" t="e">
        <f>SUMIF([2]DATA!$B$1:$B$65536,'Appendix N'!$AO123,[2]DATA!O$1:O$65536)</f>
        <v>#VALUE!</v>
      </c>
      <c r="S123" s="108">
        <v>0</v>
      </c>
      <c r="T123" s="108" t="e">
        <f t="shared" si="35"/>
        <v>#VALUE!</v>
      </c>
      <c r="U123" s="109" t="e">
        <f>SUM(SUMIF([2]DATA!$B$1:$B$65536,'Appendix N'!$AO123,[2]DATA!P$1:P$65536),SUMIF([2]DATA!$B$1:$B$65536,'Appendix N'!$AO123,[2]DATA!Q$1:Q$65536))</f>
        <v>#VALUE!</v>
      </c>
      <c r="V123" s="108">
        <v>2000000</v>
      </c>
      <c r="W123" s="110">
        <v>0</v>
      </c>
      <c r="X123" s="108">
        <v>2000000</v>
      </c>
      <c r="Y123" s="108">
        <f t="shared" si="27"/>
        <v>2000000</v>
      </c>
      <c r="Z123" s="108"/>
      <c r="AA123" s="108">
        <f t="shared" si="28"/>
        <v>0</v>
      </c>
      <c r="AB123" s="111" t="e">
        <f t="shared" si="36"/>
        <v>#VALUE!</v>
      </c>
      <c r="AC123" s="111" t="e">
        <f t="shared" si="34"/>
        <v>#VALUE!</v>
      </c>
      <c r="AD123" s="112">
        <f t="shared" si="29"/>
        <v>1</v>
      </c>
      <c r="AE123" s="201">
        <v>40724</v>
      </c>
      <c r="AF123" s="154" t="s">
        <v>477</v>
      </c>
      <c r="AG123" s="114" t="s">
        <v>478</v>
      </c>
      <c r="AH123" s="115" t="s">
        <v>384</v>
      </c>
      <c r="AI123" s="107" t="s">
        <v>479</v>
      </c>
      <c r="AJ123" s="107" t="s">
        <v>384</v>
      </c>
      <c r="AK123" s="146"/>
      <c r="AL123" s="182" t="s">
        <v>480</v>
      </c>
      <c r="AM123" s="205">
        <v>41609</v>
      </c>
      <c r="AN123" s="121" t="s">
        <v>485</v>
      </c>
      <c r="AO123" s="197" t="str">
        <f t="shared" si="37"/>
        <v>515/010/4/36/1101</v>
      </c>
    </row>
    <row r="124" spans="1:41" s="198" customFormat="1" ht="35.1" customHeight="1">
      <c r="A124" s="107" t="s">
        <v>486</v>
      </c>
      <c r="B124" s="118">
        <v>515010</v>
      </c>
      <c r="C124" s="118">
        <v>4</v>
      </c>
      <c r="D124" s="118">
        <v>36</v>
      </c>
      <c r="E124" s="118">
        <v>1102</v>
      </c>
      <c r="F124" s="119" t="s">
        <v>168</v>
      </c>
      <c r="G124" s="118">
        <v>10</v>
      </c>
      <c r="H124" s="119" t="s">
        <v>167</v>
      </c>
      <c r="I124" s="119" t="s">
        <v>167</v>
      </c>
      <c r="J124" s="119" t="s">
        <v>192</v>
      </c>
      <c r="K124" s="119" t="s">
        <v>188</v>
      </c>
      <c r="L124" s="121" t="s">
        <v>429</v>
      </c>
      <c r="M124" s="128" t="s">
        <v>200</v>
      </c>
      <c r="N124" s="146" t="s">
        <v>430</v>
      </c>
      <c r="O124" s="146" t="s">
        <v>172</v>
      </c>
      <c r="P124" s="146"/>
      <c r="Q124" s="107" t="s">
        <v>226</v>
      </c>
      <c r="R124" s="108" t="e">
        <f>SUMIF([2]DATA!$B$1:$B$65536,'Appendix N'!$AO124,[2]DATA!O$1:O$65536)</f>
        <v>#VALUE!</v>
      </c>
      <c r="S124" s="108">
        <v>0</v>
      </c>
      <c r="T124" s="108" t="e">
        <f t="shared" si="35"/>
        <v>#VALUE!</v>
      </c>
      <c r="U124" s="109" t="e">
        <f>SUM(SUMIF([2]DATA!$B$1:$B$65536,'Appendix N'!$AO124,[2]DATA!P$1:P$65536),SUMIF([2]DATA!$B$1:$B$65536,'Appendix N'!$AO124,[2]DATA!Q$1:Q$65536))</f>
        <v>#VALUE!</v>
      </c>
      <c r="V124" s="108">
        <v>2800000</v>
      </c>
      <c r="W124" s="110">
        <v>300780</v>
      </c>
      <c r="X124" s="108">
        <v>806384.5</v>
      </c>
      <c r="Y124" s="108">
        <f t="shared" si="27"/>
        <v>1107164.5</v>
      </c>
      <c r="Z124" s="108"/>
      <c r="AA124" s="108">
        <f t="shared" si="28"/>
        <v>1692835.5</v>
      </c>
      <c r="AB124" s="111" t="e">
        <f t="shared" si="36"/>
        <v>#VALUE!</v>
      </c>
      <c r="AC124" s="111" t="e">
        <f t="shared" si="34"/>
        <v>#VALUE!</v>
      </c>
      <c r="AD124" s="112">
        <f t="shared" si="29"/>
        <v>0.39541589285714285</v>
      </c>
      <c r="AE124" s="201">
        <v>40724</v>
      </c>
      <c r="AF124" s="154" t="s">
        <v>477</v>
      </c>
      <c r="AG124" s="114" t="s">
        <v>478</v>
      </c>
      <c r="AH124" s="115" t="s">
        <v>384</v>
      </c>
      <c r="AI124" s="107" t="s">
        <v>479</v>
      </c>
      <c r="AJ124" s="107" t="s">
        <v>384</v>
      </c>
      <c r="AK124" s="146"/>
      <c r="AL124" s="182" t="s">
        <v>480</v>
      </c>
      <c r="AM124" s="205">
        <v>41609</v>
      </c>
      <c r="AN124" s="121" t="s">
        <v>487</v>
      </c>
      <c r="AO124" s="197" t="str">
        <f t="shared" si="37"/>
        <v>515/010/4/36/1102</v>
      </c>
    </row>
    <row r="125" spans="1:41" ht="42.75" hidden="1" customHeight="1">
      <c r="A125" s="107" t="s">
        <v>488</v>
      </c>
      <c r="B125" s="118">
        <v>515010</v>
      </c>
      <c r="C125" s="118">
        <v>4</v>
      </c>
      <c r="D125" s="118">
        <v>36</v>
      </c>
      <c r="E125" s="118">
        <v>1103</v>
      </c>
      <c r="F125" s="119" t="s">
        <v>168</v>
      </c>
      <c r="G125" s="118">
        <v>10</v>
      </c>
      <c r="H125" s="119" t="s">
        <v>167</v>
      </c>
      <c r="I125" s="119" t="s">
        <v>167</v>
      </c>
      <c r="J125" s="119" t="s">
        <v>192</v>
      </c>
      <c r="K125" s="119" t="s">
        <v>188</v>
      </c>
      <c r="L125" s="121" t="s">
        <v>429</v>
      </c>
      <c r="M125" s="128" t="s">
        <v>200</v>
      </c>
      <c r="N125" s="146" t="s">
        <v>430</v>
      </c>
      <c r="O125" s="146" t="s">
        <v>172</v>
      </c>
      <c r="P125" s="146"/>
      <c r="Q125" s="107" t="s">
        <v>226</v>
      </c>
      <c r="R125" s="108" t="e">
        <f>SUMIF([2]DATA!$B$1:$B$65536,'Appendix N'!$AO125,[2]DATA!O$1:O$65536)</f>
        <v>#VALUE!</v>
      </c>
      <c r="S125" s="108">
        <v>0</v>
      </c>
      <c r="T125" s="108" t="e">
        <f t="shared" si="35"/>
        <v>#VALUE!</v>
      </c>
      <c r="U125" s="109" t="e">
        <f>SUM(SUMIF([2]DATA!$B$1:$B$65536,'Appendix N'!$AO125,[2]DATA!P$1:P$65536),SUMIF([2]DATA!$B$1:$B$65536,'Appendix N'!$AO125,[2]DATA!Q$1:Q$65536))-2000000</f>
        <v>#VALUE!</v>
      </c>
      <c r="V125" s="108">
        <v>0</v>
      </c>
      <c r="W125" s="110">
        <v>0</v>
      </c>
      <c r="X125" s="108"/>
      <c r="Y125" s="108">
        <f t="shared" si="27"/>
        <v>0</v>
      </c>
      <c r="Z125" s="108"/>
      <c r="AA125" s="108">
        <f t="shared" si="28"/>
        <v>0</v>
      </c>
      <c r="AB125" s="111" t="e">
        <f t="shared" si="36"/>
        <v>#VALUE!</v>
      </c>
      <c r="AC125" s="111" t="e">
        <f t="shared" si="34"/>
        <v>#VALUE!</v>
      </c>
      <c r="AD125" s="112" t="e">
        <f t="shared" si="29"/>
        <v>#DIV/0!</v>
      </c>
      <c r="AE125" s="201">
        <v>40724</v>
      </c>
      <c r="AF125" s="154" t="s">
        <v>477</v>
      </c>
      <c r="AG125" s="114" t="s">
        <v>478</v>
      </c>
      <c r="AH125" s="115" t="s">
        <v>384</v>
      </c>
      <c r="AI125" s="107" t="s">
        <v>479</v>
      </c>
      <c r="AJ125" s="107" t="s">
        <v>384</v>
      </c>
      <c r="AK125" s="146"/>
      <c r="AL125" s="182" t="s">
        <v>480</v>
      </c>
      <c r="AM125" s="205">
        <v>41609</v>
      </c>
      <c r="AN125" s="207" t="s">
        <v>489</v>
      </c>
      <c r="AO125" s="117" t="str">
        <f t="shared" si="37"/>
        <v>515/010/4/36/1103</v>
      </c>
    </row>
    <row r="126" spans="1:41" s="198" customFormat="1" ht="30" customHeight="1">
      <c r="A126" s="107" t="s">
        <v>490</v>
      </c>
      <c r="B126" s="118">
        <v>515010</v>
      </c>
      <c r="C126" s="118">
        <v>5</v>
      </c>
      <c r="D126" s="119" t="s">
        <v>168</v>
      </c>
      <c r="E126" s="118">
        <v>1221</v>
      </c>
      <c r="F126" s="119" t="s">
        <v>168</v>
      </c>
      <c r="G126" s="119" t="s">
        <v>187</v>
      </c>
      <c r="H126" s="119" t="s">
        <v>167</v>
      </c>
      <c r="I126" s="119" t="s">
        <v>167</v>
      </c>
      <c r="J126" s="118">
        <v>250</v>
      </c>
      <c r="K126" s="119" t="s">
        <v>188</v>
      </c>
      <c r="L126" s="124" t="s">
        <v>387</v>
      </c>
      <c r="M126" s="120" t="s">
        <v>491</v>
      </c>
      <c r="N126" s="146"/>
      <c r="O126" s="146" t="s">
        <v>172</v>
      </c>
      <c r="P126" s="146"/>
      <c r="Q126" s="123" t="s">
        <v>190</v>
      </c>
      <c r="R126" s="108" t="e">
        <f>SUMIF([2]DATA!$B$1:$B$65536,'Appendix N'!$AO126,[2]DATA!O$1:O$65536)</f>
        <v>#VALUE!</v>
      </c>
      <c r="S126" s="108">
        <v>155000</v>
      </c>
      <c r="T126" s="108" t="e">
        <f t="shared" si="35"/>
        <v>#VALUE!</v>
      </c>
      <c r="U126" s="109">
        <v>0</v>
      </c>
      <c r="V126" s="108">
        <v>155000</v>
      </c>
      <c r="W126" s="110">
        <v>0</v>
      </c>
      <c r="X126" s="108">
        <v>144605.20000000001</v>
      </c>
      <c r="Y126" s="108">
        <f t="shared" si="27"/>
        <v>144605.20000000001</v>
      </c>
      <c r="Z126" s="108"/>
      <c r="AA126" s="108">
        <f t="shared" si="28"/>
        <v>10394.799999999988</v>
      </c>
      <c r="AB126" s="111" t="e">
        <f t="shared" si="36"/>
        <v>#VALUE!</v>
      </c>
      <c r="AC126" s="111" t="e">
        <f t="shared" si="34"/>
        <v>#VALUE!</v>
      </c>
      <c r="AD126" s="112">
        <f t="shared" si="29"/>
        <v>0.93293677419354848</v>
      </c>
      <c r="AE126" s="201"/>
      <c r="AF126" s="154"/>
      <c r="AG126" s="114"/>
      <c r="AH126" s="115"/>
      <c r="AI126" s="107"/>
      <c r="AJ126" s="107"/>
      <c r="AK126" s="107"/>
      <c r="AL126" s="115"/>
      <c r="AM126" s="205"/>
      <c r="AN126" s="208"/>
      <c r="AO126" s="197" t="str">
        <f t="shared" si="37"/>
        <v>515/010/5/05/1221</v>
      </c>
    </row>
    <row r="127" spans="1:41" s="198" customFormat="1" ht="30" customHeight="1">
      <c r="A127" s="107" t="s">
        <v>435</v>
      </c>
      <c r="B127" s="118">
        <v>515010</v>
      </c>
      <c r="C127" s="118">
        <v>6</v>
      </c>
      <c r="D127" s="119">
        <v>61</v>
      </c>
      <c r="E127" s="118">
        <v>1100</v>
      </c>
      <c r="F127" s="119" t="s">
        <v>168</v>
      </c>
      <c r="G127" s="119" t="s">
        <v>187</v>
      </c>
      <c r="H127" s="119" t="s">
        <v>167</v>
      </c>
      <c r="I127" s="119" t="s">
        <v>167</v>
      </c>
      <c r="J127" s="118">
        <v>250</v>
      </c>
      <c r="K127" s="119" t="s">
        <v>188</v>
      </c>
      <c r="L127" s="128" t="s">
        <v>492</v>
      </c>
      <c r="M127" s="120" t="s">
        <v>491</v>
      </c>
      <c r="N127" s="146"/>
      <c r="O127" s="146" t="s">
        <v>172</v>
      </c>
      <c r="P127" s="146"/>
      <c r="Q127" s="178" t="s">
        <v>493</v>
      </c>
      <c r="R127" s="108" t="e">
        <f>SUMIF([2]DATA!$B$1:$B$65536,'Appendix N'!$AO127,[2]DATA!O$1:O$65536)</f>
        <v>#VALUE!</v>
      </c>
      <c r="S127" s="108">
        <v>0</v>
      </c>
      <c r="T127" s="108" t="e">
        <f t="shared" si="35"/>
        <v>#VALUE!</v>
      </c>
      <c r="U127" s="109" t="e">
        <f>SUM(SUMIF([2]DATA!$B$1:$B$65536,'Appendix N'!$AO127,[2]DATA!P$1:P$65536),SUMIF([2]DATA!$B$1:$B$65536,'Appendix N'!$AO127,[2]DATA!Q$1:Q$65536))</f>
        <v>#VALUE!</v>
      </c>
      <c r="V127" s="108">
        <v>8508421</v>
      </c>
      <c r="W127" s="110">
        <v>0</v>
      </c>
      <c r="X127" s="108">
        <v>0</v>
      </c>
      <c r="Y127" s="108">
        <f t="shared" si="27"/>
        <v>0</v>
      </c>
      <c r="Z127" s="108"/>
      <c r="AA127" s="108">
        <f t="shared" si="28"/>
        <v>8508421</v>
      </c>
      <c r="AB127" s="111" t="e">
        <f t="shared" si="36"/>
        <v>#VALUE!</v>
      </c>
      <c r="AC127" s="111" t="e">
        <f t="shared" si="34"/>
        <v>#VALUE!</v>
      </c>
      <c r="AD127" s="112">
        <f t="shared" si="29"/>
        <v>0</v>
      </c>
      <c r="AE127" s="201"/>
      <c r="AF127" s="154"/>
      <c r="AG127" s="114"/>
      <c r="AH127" s="115"/>
      <c r="AI127" s="107"/>
      <c r="AJ127" s="107"/>
      <c r="AK127" s="107"/>
      <c r="AL127" s="115"/>
      <c r="AM127" s="205"/>
      <c r="AN127" s="121" t="s">
        <v>494</v>
      </c>
      <c r="AO127" s="197" t="str">
        <f t="shared" si="37"/>
        <v>515/010/6/61/1100</v>
      </c>
    </row>
    <row r="128" spans="1:41" s="198" customFormat="1" ht="30" customHeight="1">
      <c r="A128" s="107" t="s">
        <v>450</v>
      </c>
      <c r="B128" s="118">
        <v>515010</v>
      </c>
      <c r="C128" s="118">
        <v>6</v>
      </c>
      <c r="D128" s="119">
        <v>61</v>
      </c>
      <c r="E128" s="118">
        <v>1101</v>
      </c>
      <c r="F128" s="119" t="s">
        <v>168</v>
      </c>
      <c r="G128" s="119" t="s">
        <v>187</v>
      </c>
      <c r="H128" s="119" t="s">
        <v>167</v>
      </c>
      <c r="I128" s="119" t="s">
        <v>167</v>
      </c>
      <c r="J128" s="118">
        <v>250</v>
      </c>
      <c r="K128" s="119" t="s">
        <v>188</v>
      </c>
      <c r="L128" s="128" t="s">
        <v>492</v>
      </c>
      <c r="M128" s="120" t="s">
        <v>491</v>
      </c>
      <c r="N128" s="146"/>
      <c r="O128" s="146" t="s">
        <v>172</v>
      </c>
      <c r="P128" s="146"/>
      <c r="Q128" s="178" t="s">
        <v>493</v>
      </c>
      <c r="R128" s="108" t="e">
        <f>SUMIF([2]DATA!$B$1:$B$65536,'Appendix N'!$AO128,[2]DATA!O$1:O$65536)</f>
        <v>#VALUE!</v>
      </c>
      <c r="S128" s="108">
        <v>0</v>
      </c>
      <c r="T128" s="108" t="e">
        <f t="shared" si="35"/>
        <v>#VALUE!</v>
      </c>
      <c r="U128" s="109" t="e">
        <f>SUM(SUMIF([2]DATA!$B$1:$B$65536,'Appendix N'!$AO128,[2]DATA!P$1:P$65536),SUMIF([2]DATA!$B$1:$B$65536,'Appendix N'!$AO128,[2]DATA!Q$1:Q$65536))</f>
        <v>#VALUE!</v>
      </c>
      <c r="V128" s="108">
        <v>201328</v>
      </c>
      <c r="W128" s="110">
        <v>0</v>
      </c>
      <c r="X128" s="108">
        <v>0</v>
      </c>
      <c r="Y128" s="108">
        <f t="shared" si="27"/>
        <v>0</v>
      </c>
      <c r="Z128" s="108"/>
      <c r="AA128" s="108">
        <f t="shared" si="28"/>
        <v>201328</v>
      </c>
      <c r="AB128" s="111" t="e">
        <f t="shared" si="36"/>
        <v>#VALUE!</v>
      </c>
      <c r="AC128" s="111" t="e">
        <f t="shared" si="34"/>
        <v>#VALUE!</v>
      </c>
      <c r="AD128" s="112">
        <f t="shared" si="29"/>
        <v>0</v>
      </c>
      <c r="AE128" s="201"/>
      <c r="AF128" s="154"/>
      <c r="AG128" s="114"/>
      <c r="AH128" s="115"/>
      <c r="AI128" s="107"/>
      <c r="AJ128" s="107"/>
      <c r="AK128" s="107"/>
      <c r="AL128" s="115"/>
      <c r="AM128" s="205"/>
      <c r="AN128" s="121" t="s">
        <v>495</v>
      </c>
      <c r="AO128" s="197" t="str">
        <f t="shared" si="37"/>
        <v>515/010/6/61/1101</v>
      </c>
    </row>
    <row r="129" spans="1:41" ht="42.75" hidden="1" customHeight="1">
      <c r="A129" s="107" t="s">
        <v>496</v>
      </c>
      <c r="B129" s="118">
        <v>515010</v>
      </c>
      <c r="C129" s="118">
        <v>6</v>
      </c>
      <c r="D129" s="119">
        <v>61</v>
      </c>
      <c r="E129" s="118">
        <v>1104</v>
      </c>
      <c r="F129" s="119" t="s">
        <v>168</v>
      </c>
      <c r="G129" s="119" t="s">
        <v>187</v>
      </c>
      <c r="H129" s="119" t="s">
        <v>167</v>
      </c>
      <c r="I129" s="119" t="s">
        <v>167</v>
      </c>
      <c r="J129" s="118">
        <v>250</v>
      </c>
      <c r="K129" s="119" t="s">
        <v>188</v>
      </c>
      <c r="L129" s="128" t="s">
        <v>492</v>
      </c>
      <c r="M129" s="120" t="s">
        <v>491</v>
      </c>
      <c r="N129" s="146"/>
      <c r="O129" s="146" t="s">
        <v>172</v>
      </c>
      <c r="P129" s="146"/>
      <c r="Q129" s="178" t="s">
        <v>493</v>
      </c>
      <c r="R129" s="108" t="e">
        <f>SUMIF([2]DATA!$B$1:$B$65536,'Appendix N'!$AO129,[2]DATA!O$1:O$65536)</f>
        <v>#VALUE!</v>
      </c>
      <c r="S129" s="108">
        <v>0</v>
      </c>
      <c r="T129" s="108" t="e">
        <f t="shared" si="35"/>
        <v>#VALUE!</v>
      </c>
      <c r="U129" s="109" t="e">
        <f>SUM(SUMIF([2]DATA!$B$1:$B$65536,'Appendix N'!$AO129,[2]DATA!P$1:P$65536),SUMIF([2]DATA!$B$1:$B$65536,'Appendix N'!$AO129,[2]DATA!Q$1:Q$65536))-100000</f>
        <v>#VALUE!</v>
      </c>
      <c r="V129" s="108">
        <v>0</v>
      </c>
      <c r="W129" s="110">
        <v>0</v>
      </c>
      <c r="X129" s="108"/>
      <c r="Y129" s="108">
        <f t="shared" si="27"/>
        <v>0</v>
      </c>
      <c r="Z129" s="108"/>
      <c r="AA129" s="108">
        <f t="shared" si="28"/>
        <v>0</v>
      </c>
      <c r="AB129" s="111" t="e">
        <f t="shared" si="36"/>
        <v>#VALUE!</v>
      </c>
      <c r="AC129" s="111" t="e">
        <f t="shared" si="34"/>
        <v>#VALUE!</v>
      </c>
      <c r="AD129" s="112" t="e">
        <f t="shared" si="29"/>
        <v>#DIV/0!</v>
      </c>
      <c r="AE129" s="201"/>
      <c r="AF129" s="154"/>
      <c r="AG129" s="114"/>
      <c r="AH129" s="115"/>
      <c r="AL129" s="115"/>
      <c r="AM129" s="205"/>
      <c r="AN129" s="209"/>
      <c r="AO129" s="117" t="str">
        <f t="shared" si="37"/>
        <v>515/010/6/61/1104</v>
      </c>
    </row>
    <row r="130" spans="1:41" ht="42.75" hidden="1" customHeight="1">
      <c r="A130" s="107" t="s">
        <v>497</v>
      </c>
      <c r="B130" s="118">
        <v>515010</v>
      </c>
      <c r="C130" s="118">
        <v>6</v>
      </c>
      <c r="D130" s="119">
        <v>61</v>
      </c>
      <c r="E130" s="118">
        <v>1108</v>
      </c>
      <c r="F130" s="119" t="s">
        <v>168</v>
      </c>
      <c r="G130" s="119" t="s">
        <v>187</v>
      </c>
      <c r="H130" s="119" t="s">
        <v>167</v>
      </c>
      <c r="I130" s="119" t="s">
        <v>167</v>
      </c>
      <c r="J130" s="118">
        <v>250</v>
      </c>
      <c r="K130" s="119" t="s">
        <v>188</v>
      </c>
      <c r="L130" s="128" t="s">
        <v>492</v>
      </c>
      <c r="M130" s="120" t="s">
        <v>491</v>
      </c>
      <c r="N130" s="146"/>
      <c r="O130" s="146" t="s">
        <v>172</v>
      </c>
      <c r="P130" s="146"/>
      <c r="Q130" s="178" t="s">
        <v>493</v>
      </c>
      <c r="R130" s="108" t="e">
        <f>SUMIF([2]DATA!$B$1:$B$65536,'Appendix N'!$AO130,[2]DATA!O$1:O$65536)</f>
        <v>#VALUE!</v>
      </c>
      <c r="S130" s="108">
        <v>0</v>
      </c>
      <c r="T130" s="108" t="e">
        <f t="shared" si="35"/>
        <v>#VALUE!</v>
      </c>
      <c r="U130" s="109" t="e">
        <f>SUM(SUMIF([2]DATA!$B$1:$B$65536,'Appendix N'!$AO130,[2]DATA!P$1:P$65536),SUMIF([2]DATA!$B$1:$B$65536,'Appendix N'!$AO130,[2]DATA!Q$1:Q$65536))-5300000</f>
        <v>#VALUE!</v>
      </c>
      <c r="V130" s="108">
        <v>0</v>
      </c>
      <c r="W130" s="110">
        <v>0</v>
      </c>
      <c r="X130" s="108"/>
      <c r="Y130" s="108">
        <f t="shared" si="27"/>
        <v>0</v>
      </c>
      <c r="Z130" s="108"/>
      <c r="AA130" s="108">
        <f t="shared" si="28"/>
        <v>0</v>
      </c>
      <c r="AB130" s="111" t="e">
        <f t="shared" si="36"/>
        <v>#VALUE!</v>
      </c>
      <c r="AC130" s="111" t="e">
        <f t="shared" si="34"/>
        <v>#VALUE!</v>
      </c>
      <c r="AD130" s="112" t="e">
        <f t="shared" si="29"/>
        <v>#DIV/0!</v>
      </c>
      <c r="AE130" s="201"/>
      <c r="AF130" s="154"/>
      <c r="AG130" s="114"/>
      <c r="AH130" s="115"/>
      <c r="AL130" s="115"/>
      <c r="AM130" s="205"/>
      <c r="AN130" s="209"/>
      <c r="AO130" s="117" t="str">
        <f t="shared" si="37"/>
        <v>515/010/6/61/1108</v>
      </c>
    </row>
    <row r="131" spans="1:41" s="198" customFormat="1" ht="30" customHeight="1">
      <c r="A131" s="107" t="s">
        <v>498</v>
      </c>
      <c r="B131" s="118">
        <v>515010</v>
      </c>
      <c r="C131" s="118">
        <v>6</v>
      </c>
      <c r="D131" s="119">
        <v>61</v>
      </c>
      <c r="E131" s="118">
        <v>1109</v>
      </c>
      <c r="F131" s="119" t="s">
        <v>168</v>
      </c>
      <c r="G131" s="119" t="s">
        <v>187</v>
      </c>
      <c r="H131" s="119" t="s">
        <v>167</v>
      </c>
      <c r="I131" s="119" t="s">
        <v>167</v>
      </c>
      <c r="J131" s="118">
        <v>250</v>
      </c>
      <c r="K131" s="119" t="s">
        <v>188</v>
      </c>
      <c r="L131" s="128" t="s">
        <v>492</v>
      </c>
      <c r="M131" s="120" t="s">
        <v>491</v>
      </c>
      <c r="N131" s="146"/>
      <c r="O131" s="146" t="s">
        <v>172</v>
      </c>
      <c r="P131" s="146"/>
      <c r="Q131" s="178" t="s">
        <v>493</v>
      </c>
      <c r="R131" s="108" t="e">
        <f>SUMIF([2]DATA!$B$1:$B$65536,'Appendix N'!$AO131,[2]DATA!O$1:O$65536)</f>
        <v>#VALUE!</v>
      </c>
      <c r="S131" s="108">
        <v>0</v>
      </c>
      <c r="T131" s="108" t="e">
        <f t="shared" si="35"/>
        <v>#VALUE!</v>
      </c>
      <c r="U131" s="109" t="e">
        <f>SUM(SUMIF([2]DATA!$B$1:$B$65536,'Appendix N'!$AO131,[2]DATA!P$1:P$65536),SUMIF([2]DATA!$B$1:$B$65536,'Appendix N'!$AO131,[2]DATA!Q$1:Q$65536))</f>
        <v>#VALUE!</v>
      </c>
      <c r="V131" s="108">
        <v>15000000</v>
      </c>
      <c r="W131" s="110">
        <v>0</v>
      </c>
      <c r="X131" s="108">
        <v>0</v>
      </c>
      <c r="Y131" s="108">
        <f t="shared" si="27"/>
        <v>0</v>
      </c>
      <c r="Z131" s="108"/>
      <c r="AA131" s="108">
        <f t="shared" si="28"/>
        <v>15000000</v>
      </c>
      <c r="AB131" s="111" t="e">
        <f t="shared" si="36"/>
        <v>#VALUE!</v>
      </c>
      <c r="AC131" s="111" t="e">
        <f t="shared" si="34"/>
        <v>#VALUE!</v>
      </c>
      <c r="AD131" s="112">
        <f t="shared" si="29"/>
        <v>0</v>
      </c>
      <c r="AE131" s="201"/>
      <c r="AF131" s="154"/>
      <c r="AG131" s="114"/>
      <c r="AH131" s="115"/>
      <c r="AI131" s="107"/>
      <c r="AJ131" s="107"/>
      <c r="AK131" s="107"/>
      <c r="AL131" s="115"/>
      <c r="AM131" s="205"/>
      <c r="AN131" s="121" t="s">
        <v>495</v>
      </c>
      <c r="AO131" s="197" t="str">
        <f t="shared" si="37"/>
        <v>515/010/6/61/1109</v>
      </c>
    </row>
    <row r="132" spans="1:41" s="198" customFormat="1" ht="35.1" customHeight="1">
      <c r="A132" s="107" t="s">
        <v>488</v>
      </c>
      <c r="B132" s="118">
        <v>520005</v>
      </c>
      <c r="C132" s="118">
        <v>4</v>
      </c>
      <c r="D132" s="119">
        <v>36</v>
      </c>
      <c r="E132" s="118">
        <v>1136</v>
      </c>
      <c r="F132" s="119" t="s">
        <v>168</v>
      </c>
      <c r="G132" s="119">
        <v>10</v>
      </c>
      <c r="H132" s="119" t="s">
        <v>167</v>
      </c>
      <c r="I132" s="119" t="s">
        <v>167</v>
      </c>
      <c r="J132" s="119" t="s">
        <v>192</v>
      </c>
      <c r="K132" s="119" t="s">
        <v>188</v>
      </c>
      <c r="L132" s="210" t="s">
        <v>193</v>
      </c>
      <c r="M132" s="121" t="s">
        <v>193</v>
      </c>
      <c r="N132" s="146"/>
      <c r="O132" s="146" t="s">
        <v>172</v>
      </c>
      <c r="P132" s="146"/>
      <c r="Q132" s="107" t="s">
        <v>226</v>
      </c>
      <c r="R132" s="108"/>
      <c r="S132" s="108"/>
      <c r="T132" s="108"/>
      <c r="U132" s="109">
        <v>2000000</v>
      </c>
      <c r="V132" s="108">
        <v>2000000</v>
      </c>
      <c r="W132" s="110">
        <v>84979.07</v>
      </c>
      <c r="X132" s="108">
        <v>1799715.65</v>
      </c>
      <c r="Y132" s="108">
        <f t="shared" si="27"/>
        <v>1884694.72</v>
      </c>
      <c r="Z132" s="108"/>
      <c r="AA132" s="108">
        <f t="shared" si="28"/>
        <v>115305.28000000003</v>
      </c>
      <c r="AB132" s="111"/>
      <c r="AC132" s="111"/>
      <c r="AD132" s="112">
        <f t="shared" si="29"/>
        <v>0.94234735999999997</v>
      </c>
      <c r="AE132" s="201"/>
      <c r="AF132" s="154"/>
      <c r="AG132" s="114"/>
      <c r="AH132" s="115"/>
      <c r="AI132" s="107"/>
      <c r="AJ132" s="107"/>
      <c r="AK132" s="107"/>
      <c r="AL132" s="115"/>
      <c r="AM132" s="205"/>
      <c r="AN132" s="206" t="s">
        <v>499</v>
      </c>
      <c r="AO132" s="197" t="str">
        <f t="shared" si="37"/>
        <v>520/005/4/36/1136</v>
      </c>
    </row>
    <row r="133" spans="1:41" s="198" customFormat="1" ht="30" customHeight="1">
      <c r="A133" s="107" t="s">
        <v>500</v>
      </c>
      <c r="B133" s="118">
        <v>520005</v>
      </c>
      <c r="C133" s="118">
        <v>5</v>
      </c>
      <c r="D133" s="119" t="s">
        <v>168</v>
      </c>
      <c r="E133" s="118">
        <v>1220</v>
      </c>
      <c r="F133" s="119" t="s">
        <v>168</v>
      </c>
      <c r="G133" s="119" t="s">
        <v>187</v>
      </c>
      <c r="H133" s="119" t="s">
        <v>167</v>
      </c>
      <c r="I133" s="119" t="s">
        <v>167</v>
      </c>
      <c r="J133" s="118">
        <v>250</v>
      </c>
      <c r="K133" s="119" t="s">
        <v>188</v>
      </c>
      <c r="L133" s="128" t="s">
        <v>492</v>
      </c>
      <c r="M133" s="120" t="s">
        <v>491</v>
      </c>
      <c r="N133" s="146"/>
      <c r="O133" s="146" t="s">
        <v>172</v>
      </c>
      <c r="P133" s="146"/>
      <c r="Q133" s="123" t="s">
        <v>190</v>
      </c>
      <c r="R133" s="108" t="e">
        <f>SUMIF([2]DATA!$B$1:$B$65536,'Appendix N'!$AO133,[2]DATA!O$1:O$65536)</f>
        <v>#VALUE!</v>
      </c>
      <c r="S133" s="108">
        <v>500000</v>
      </c>
      <c r="T133" s="108" t="e">
        <f>SUM(R133:S133)</f>
        <v>#VALUE!</v>
      </c>
      <c r="U133" s="109"/>
      <c r="V133" s="108">
        <v>500000</v>
      </c>
      <c r="W133" s="110">
        <v>0</v>
      </c>
      <c r="X133" s="108">
        <v>0</v>
      </c>
      <c r="Y133" s="108">
        <f t="shared" si="27"/>
        <v>0</v>
      </c>
      <c r="Z133" s="108"/>
      <c r="AA133" s="108">
        <f t="shared" si="28"/>
        <v>500000</v>
      </c>
      <c r="AB133" s="111" t="e">
        <f>IF(T133&lt;&gt;0,Y133/T133,0)</f>
        <v>#VALUE!</v>
      </c>
      <c r="AC133" s="111" t="e">
        <f t="shared" si="34"/>
        <v>#VALUE!</v>
      </c>
      <c r="AD133" s="112">
        <f t="shared" si="29"/>
        <v>0</v>
      </c>
      <c r="AE133" s="201"/>
      <c r="AF133" s="154"/>
      <c r="AG133" s="114"/>
      <c r="AH133" s="115"/>
      <c r="AI133" s="107"/>
      <c r="AJ133" s="107"/>
      <c r="AK133" s="107"/>
      <c r="AL133" s="115"/>
      <c r="AM133" s="205"/>
      <c r="AN133" s="107" t="s">
        <v>501</v>
      </c>
      <c r="AO133" s="197" t="str">
        <f>IF(B133 &gt; 0,(CONCATENATE(MID(B133,1,3),"/",MID(B133,4,3),"/",C133,"/",D133,"/",E133)),"")</f>
        <v>520/005/5/05/1220</v>
      </c>
    </row>
    <row r="134" spans="1:41" s="198" customFormat="1" ht="35.1" customHeight="1">
      <c r="A134" s="107" t="s">
        <v>497</v>
      </c>
      <c r="B134" s="118">
        <v>520005</v>
      </c>
      <c r="C134" s="118">
        <v>6</v>
      </c>
      <c r="D134" s="119">
        <v>61</v>
      </c>
      <c r="E134" s="118">
        <v>1120</v>
      </c>
      <c r="F134" s="119" t="s">
        <v>168</v>
      </c>
      <c r="G134" s="119" t="s">
        <v>168</v>
      </c>
      <c r="H134" s="119" t="s">
        <v>167</v>
      </c>
      <c r="I134" s="119" t="s">
        <v>167</v>
      </c>
      <c r="J134" s="119" t="s">
        <v>192</v>
      </c>
      <c r="K134" s="119" t="s">
        <v>169</v>
      </c>
      <c r="L134" s="210" t="s">
        <v>193</v>
      </c>
      <c r="M134" s="121" t="s">
        <v>193</v>
      </c>
      <c r="N134" s="146"/>
      <c r="O134" s="146" t="s">
        <v>172</v>
      </c>
      <c r="P134" s="146"/>
      <c r="Q134" s="178" t="s">
        <v>493</v>
      </c>
      <c r="R134" s="108"/>
      <c r="S134" s="108"/>
      <c r="T134" s="108"/>
      <c r="U134" s="109">
        <v>5300000</v>
      </c>
      <c r="V134" s="108">
        <v>5300000</v>
      </c>
      <c r="W134" s="110">
        <v>0</v>
      </c>
      <c r="X134" s="108">
        <v>0</v>
      </c>
      <c r="Y134" s="108">
        <f t="shared" si="27"/>
        <v>0</v>
      </c>
      <c r="Z134" s="108"/>
      <c r="AA134" s="108">
        <f t="shared" si="28"/>
        <v>5300000</v>
      </c>
      <c r="AB134" s="111"/>
      <c r="AC134" s="111"/>
      <c r="AD134" s="112">
        <f t="shared" si="29"/>
        <v>0</v>
      </c>
      <c r="AE134" s="201"/>
      <c r="AF134" s="154"/>
      <c r="AG134" s="114"/>
      <c r="AH134" s="115"/>
      <c r="AI134" s="107"/>
      <c r="AJ134" s="107"/>
      <c r="AK134" s="146"/>
      <c r="AL134" s="182"/>
      <c r="AM134" s="205"/>
      <c r="AN134" s="211" t="s">
        <v>502</v>
      </c>
      <c r="AO134" s="197"/>
    </row>
    <row r="135" spans="1:41" s="198" customFormat="1" ht="35.1" customHeight="1">
      <c r="A135" s="107" t="s">
        <v>503</v>
      </c>
      <c r="B135" s="118">
        <v>520021</v>
      </c>
      <c r="C135" s="118">
        <v>4</v>
      </c>
      <c r="D135" s="118">
        <v>36</v>
      </c>
      <c r="E135" s="118">
        <v>1041</v>
      </c>
      <c r="F135" s="119" t="s">
        <v>168</v>
      </c>
      <c r="G135" s="118">
        <v>12</v>
      </c>
      <c r="H135" s="119" t="s">
        <v>167</v>
      </c>
      <c r="I135" s="119" t="s">
        <v>167</v>
      </c>
      <c r="J135" s="119" t="s">
        <v>470</v>
      </c>
      <c r="K135" s="119" t="s">
        <v>188</v>
      </c>
      <c r="L135" s="121" t="s">
        <v>193</v>
      </c>
      <c r="M135" s="121" t="s">
        <v>193</v>
      </c>
      <c r="N135" s="146" t="s">
        <v>471</v>
      </c>
      <c r="O135" s="146" t="s">
        <v>172</v>
      </c>
      <c r="P135" s="146"/>
      <c r="Q135" s="107" t="s">
        <v>226</v>
      </c>
      <c r="R135" s="108" t="e">
        <f>SUMIF([2]DATA!$B$1:$B$65536,'Appendix N'!$AO135,[2]DATA!O$1:O$65536)</f>
        <v>#VALUE!</v>
      </c>
      <c r="S135" s="108">
        <v>0</v>
      </c>
      <c r="T135" s="108" t="e">
        <f>SUM(R135:S135)</f>
        <v>#VALUE!</v>
      </c>
      <c r="U135" s="109" t="e">
        <f>SUM(SUMIF([2]DATA!$B$1:$B$65536,'Appendix N'!$AO135,[2]DATA!P$1:P$65536),SUMIF([2]DATA!$B$1:$B$65536,'Appendix N'!$AO135,[2]DATA!Q$1:Q$65536))</f>
        <v>#VALUE!</v>
      </c>
      <c r="V135" s="108">
        <v>1000000</v>
      </c>
      <c r="W135" s="110">
        <v>428404.5</v>
      </c>
      <c r="X135" s="108">
        <v>376857.94</v>
      </c>
      <c r="Y135" s="108">
        <f t="shared" si="27"/>
        <v>805262.44</v>
      </c>
      <c r="Z135" s="108"/>
      <c r="AA135" s="108">
        <f t="shared" si="28"/>
        <v>194737.56000000006</v>
      </c>
      <c r="AB135" s="111" t="e">
        <f>IF(T135&lt;&gt;0,Y135/T135,0)</f>
        <v>#VALUE!</v>
      </c>
      <c r="AC135" s="111" t="e">
        <f t="shared" si="34"/>
        <v>#VALUE!</v>
      </c>
      <c r="AD135" s="112">
        <f t="shared" si="29"/>
        <v>0.80526243999999991</v>
      </c>
      <c r="AE135" s="201">
        <v>40724</v>
      </c>
      <c r="AF135" s="113"/>
      <c r="AG135" s="114" t="s">
        <v>395</v>
      </c>
      <c r="AH135" s="115" t="s">
        <v>384</v>
      </c>
      <c r="AI135" s="107" t="s">
        <v>384</v>
      </c>
      <c r="AJ135" s="107" t="s">
        <v>474</v>
      </c>
      <c r="AK135" s="146"/>
      <c r="AL135" s="182" t="s">
        <v>504</v>
      </c>
      <c r="AM135" s="205">
        <v>41061</v>
      </c>
      <c r="AN135" s="206" t="s">
        <v>505</v>
      </c>
      <c r="AO135" s="197" t="str">
        <f t="shared" ref="AO135:AO146" si="38">IF(B135 &gt; 0,(CONCATENATE(MID(B135,1,3),"/",MID(B135,4,3),"/",C135,"/",D135,"/",E135)),"")</f>
        <v>520/021/4/36/1041</v>
      </c>
    </row>
    <row r="136" spans="1:41" s="198" customFormat="1" ht="35.1" customHeight="1">
      <c r="A136" s="107" t="s">
        <v>454</v>
      </c>
      <c r="B136" s="118">
        <v>520021</v>
      </c>
      <c r="C136" s="118">
        <v>4</v>
      </c>
      <c r="D136" s="118">
        <v>36</v>
      </c>
      <c r="E136" s="118">
        <v>1139</v>
      </c>
      <c r="F136" s="119" t="s">
        <v>168</v>
      </c>
      <c r="G136" s="118">
        <v>10</v>
      </c>
      <c r="H136" s="119" t="s">
        <v>167</v>
      </c>
      <c r="I136" s="119" t="s">
        <v>167</v>
      </c>
      <c r="J136" s="119" t="s">
        <v>192</v>
      </c>
      <c r="K136" s="119" t="s">
        <v>188</v>
      </c>
      <c r="L136" s="210" t="s">
        <v>193</v>
      </c>
      <c r="M136" s="128" t="s">
        <v>193</v>
      </c>
      <c r="N136" s="146"/>
      <c r="O136" s="146" t="s">
        <v>172</v>
      </c>
      <c r="P136" s="146"/>
      <c r="Q136" s="107" t="s">
        <v>226</v>
      </c>
      <c r="R136" s="108"/>
      <c r="S136" s="108"/>
      <c r="T136" s="108"/>
      <c r="U136" s="109">
        <v>2000000</v>
      </c>
      <c r="V136" s="108">
        <v>2000000</v>
      </c>
      <c r="W136" s="110">
        <v>845061.14999999991</v>
      </c>
      <c r="X136" s="108">
        <v>347063.14</v>
      </c>
      <c r="Y136" s="108">
        <f t="shared" si="27"/>
        <v>1192124.29</v>
      </c>
      <c r="Z136" s="108"/>
      <c r="AA136" s="108">
        <f t="shared" si="28"/>
        <v>807875.71</v>
      </c>
      <c r="AB136" s="111"/>
      <c r="AC136" s="111"/>
      <c r="AD136" s="112">
        <f t="shared" si="29"/>
        <v>0.59606214499999999</v>
      </c>
      <c r="AE136" s="201"/>
      <c r="AF136" s="113"/>
      <c r="AG136" s="114"/>
      <c r="AH136" s="115"/>
      <c r="AI136" s="107"/>
      <c r="AJ136" s="107"/>
      <c r="AK136" s="146"/>
      <c r="AL136" s="182"/>
      <c r="AM136" s="205"/>
      <c r="AN136" s="206" t="s">
        <v>475</v>
      </c>
      <c r="AO136" s="197" t="str">
        <f t="shared" si="38"/>
        <v>520/021/4/36/1139</v>
      </c>
    </row>
    <row r="137" spans="1:41" s="198" customFormat="1" ht="35.1" customHeight="1">
      <c r="A137" s="107" t="s">
        <v>506</v>
      </c>
      <c r="B137" s="118">
        <v>520025</v>
      </c>
      <c r="C137" s="118">
        <v>4</v>
      </c>
      <c r="D137" s="118">
        <v>36</v>
      </c>
      <c r="E137" s="118">
        <v>1042</v>
      </c>
      <c r="F137" s="119" t="s">
        <v>168</v>
      </c>
      <c r="G137" s="118">
        <v>12</v>
      </c>
      <c r="H137" s="119" t="s">
        <v>167</v>
      </c>
      <c r="I137" s="119" t="s">
        <v>167</v>
      </c>
      <c r="J137" s="119" t="s">
        <v>470</v>
      </c>
      <c r="K137" s="119" t="s">
        <v>188</v>
      </c>
      <c r="L137" s="121" t="s">
        <v>193</v>
      </c>
      <c r="M137" s="121" t="s">
        <v>193</v>
      </c>
      <c r="N137" s="146" t="s">
        <v>471</v>
      </c>
      <c r="O137" s="146" t="s">
        <v>172</v>
      </c>
      <c r="P137" s="146"/>
      <c r="Q137" s="107" t="s">
        <v>226</v>
      </c>
      <c r="R137" s="108" t="e">
        <f>SUMIF([2]DATA!$B$1:$B$65536,'Appendix N'!$AO137,[2]DATA!O$1:O$65536)</f>
        <v>#VALUE!</v>
      </c>
      <c r="S137" s="108">
        <v>0</v>
      </c>
      <c r="T137" s="108" t="e">
        <f>SUM(R137:S137)</f>
        <v>#VALUE!</v>
      </c>
      <c r="U137" s="109" t="e">
        <f>SUM(SUMIF([2]DATA!$B$1:$B$65536,'Appendix N'!$AO137,[2]DATA!P$1:P$65536),SUMIF([2]DATA!$B$1:$B$65536,'Appendix N'!$AO137,[2]DATA!Q$1:Q$65536))</f>
        <v>#VALUE!</v>
      </c>
      <c r="V137" s="108">
        <v>7000000</v>
      </c>
      <c r="W137" s="110">
        <v>1498734.01</v>
      </c>
      <c r="X137" s="108">
        <v>790313.34</v>
      </c>
      <c r="Y137" s="108">
        <f t="shared" si="27"/>
        <v>2289047.35</v>
      </c>
      <c r="Z137" s="108"/>
      <c r="AA137" s="108">
        <f t="shared" si="28"/>
        <v>4710952.6500000004</v>
      </c>
      <c r="AB137" s="111" t="e">
        <f>IF(T137&lt;&gt;0,Y137/T137,0)</f>
        <v>#VALUE!</v>
      </c>
      <c r="AC137" s="111" t="e">
        <f t="shared" si="34"/>
        <v>#VALUE!</v>
      </c>
      <c r="AD137" s="112">
        <f t="shared" si="29"/>
        <v>0.32700676428571429</v>
      </c>
      <c r="AE137" s="201">
        <v>40724</v>
      </c>
      <c r="AF137" s="113"/>
      <c r="AG137" s="114"/>
      <c r="AH137" s="115" t="s">
        <v>507</v>
      </c>
      <c r="AI137" s="107" t="s">
        <v>396</v>
      </c>
      <c r="AJ137" s="107" t="s">
        <v>474</v>
      </c>
      <c r="AK137" s="146"/>
      <c r="AL137" s="182" t="s">
        <v>508</v>
      </c>
      <c r="AM137" s="205">
        <v>41426</v>
      </c>
      <c r="AN137" s="206" t="s">
        <v>509</v>
      </c>
      <c r="AO137" s="197" t="str">
        <f t="shared" si="38"/>
        <v>520/025/4/36/1042</v>
      </c>
    </row>
    <row r="138" spans="1:41" s="198" customFormat="1" ht="35.1" customHeight="1">
      <c r="A138" s="107" t="s">
        <v>510</v>
      </c>
      <c r="B138" s="118">
        <v>520025</v>
      </c>
      <c r="C138" s="118">
        <v>4</v>
      </c>
      <c r="D138" s="118">
        <v>36</v>
      </c>
      <c r="E138" s="118">
        <v>1043</v>
      </c>
      <c r="F138" s="119" t="s">
        <v>168</v>
      </c>
      <c r="G138" s="118">
        <v>12</v>
      </c>
      <c r="H138" s="119" t="s">
        <v>167</v>
      </c>
      <c r="I138" s="119" t="s">
        <v>167</v>
      </c>
      <c r="J138" s="119" t="s">
        <v>470</v>
      </c>
      <c r="K138" s="119" t="s">
        <v>188</v>
      </c>
      <c r="L138" s="121" t="s">
        <v>193</v>
      </c>
      <c r="M138" s="121" t="s">
        <v>193</v>
      </c>
      <c r="N138" s="146" t="s">
        <v>471</v>
      </c>
      <c r="O138" s="146" t="s">
        <v>172</v>
      </c>
      <c r="P138" s="146"/>
      <c r="Q138" s="107" t="s">
        <v>226</v>
      </c>
      <c r="R138" s="108" t="e">
        <f>SUMIF([2]DATA!$B$1:$B$65536,'Appendix N'!$AO138,[2]DATA!O$1:O$65536)</f>
        <v>#VALUE!</v>
      </c>
      <c r="S138" s="108">
        <v>0</v>
      </c>
      <c r="T138" s="108" t="e">
        <f>SUM(R138:S138)</f>
        <v>#VALUE!</v>
      </c>
      <c r="U138" s="109" t="e">
        <f>SUM(SUMIF([2]DATA!$B$1:$B$65536,'Appendix N'!$AO138,[2]DATA!P$1:P$65536),SUMIF([2]DATA!$B$1:$B$65536,'Appendix N'!$AO138,[2]DATA!Q$1:Q$65536))</f>
        <v>#VALUE!</v>
      </c>
      <c r="V138" s="108">
        <v>8000000</v>
      </c>
      <c r="W138" s="110">
        <v>7775042.2199999997</v>
      </c>
      <c r="X138" s="108">
        <v>690.35</v>
      </c>
      <c r="Y138" s="108">
        <f t="shared" si="27"/>
        <v>7775732.5699999994</v>
      </c>
      <c r="Z138" s="108"/>
      <c r="AA138" s="108">
        <f t="shared" si="28"/>
        <v>224267.43000000063</v>
      </c>
      <c r="AB138" s="111" t="e">
        <f>IF(T138&lt;&gt;0,Y138/T138,0)</f>
        <v>#VALUE!</v>
      </c>
      <c r="AC138" s="111" t="e">
        <f t="shared" si="34"/>
        <v>#VALUE!</v>
      </c>
      <c r="AD138" s="112">
        <f t="shared" si="29"/>
        <v>0.97196657124999997</v>
      </c>
      <c r="AE138" s="201">
        <v>40724</v>
      </c>
      <c r="AF138" s="113"/>
      <c r="AG138" s="114"/>
      <c r="AH138" s="115" t="s">
        <v>507</v>
      </c>
      <c r="AI138" s="107" t="s">
        <v>396</v>
      </c>
      <c r="AJ138" s="107" t="s">
        <v>474</v>
      </c>
      <c r="AK138" s="146"/>
      <c r="AL138" s="182" t="s">
        <v>397</v>
      </c>
      <c r="AM138" s="205">
        <v>41000</v>
      </c>
      <c r="AN138" s="206" t="s">
        <v>511</v>
      </c>
      <c r="AO138" s="197" t="str">
        <f t="shared" si="38"/>
        <v>520/025/4/36/1043</v>
      </c>
    </row>
    <row r="139" spans="1:41" s="198" customFormat="1" ht="35.1" customHeight="1">
      <c r="A139" s="107" t="s">
        <v>453</v>
      </c>
      <c r="B139" s="118">
        <v>520025</v>
      </c>
      <c r="C139" s="118">
        <v>4</v>
      </c>
      <c r="D139" s="118">
        <v>36</v>
      </c>
      <c r="E139" s="118">
        <v>1137</v>
      </c>
      <c r="F139" s="119" t="s">
        <v>168</v>
      </c>
      <c r="G139" s="118">
        <v>10</v>
      </c>
      <c r="H139" s="119" t="s">
        <v>167</v>
      </c>
      <c r="I139" s="119" t="s">
        <v>167</v>
      </c>
      <c r="J139" s="119" t="s">
        <v>192</v>
      </c>
      <c r="K139" s="119" t="s">
        <v>188</v>
      </c>
      <c r="L139" s="210" t="s">
        <v>193</v>
      </c>
      <c r="M139" s="128" t="s">
        <v>193</v>
      </c>
      <c r="N139" s="146"/>
      <c r="O139" s="146" t="s">
        <v>172</v>
      </c>
      <c r="P139" s="146"/>
      <c r="Q139" s="107" t="s">
        <v>226</v>
      </c>
      <c r="R139" s="108"/>
      <c r="S139" s="108"/>
      <c r="T139" s="108"/>
      <c r="U139" s="109">
        <v>2500000</v>
      </c>
      <c r="V139" s="108">
        <v>2500000</v>
      </c>
      <c r="W139" s="110">
        <v>2165422.73</v>
      </c>
      <c r="X139" s="108">
        <v>-2165422.73</v>
      </c>
      <c r="Y139" s="108">
        <f t="shared" si="27"/>
        <v>0</v>
      </c>
      <c r="Z139" s="108"/>
      <c r="AA139" s="108">
        <f t="shared" si="28"/>
        <v>2500000</v>
      </c>
      <c r="AB139" s="111"/>
      <c r="AC139" s="111"/>
      <c r="AD139" s="112">
        <f t="shared" si="29"/>
        <v>0</v>
      </c>
      <c r="AE139" s="201"/>
      <c r="AF139" s="113"/>
      <c r="AG139" s="114"/>
      <c r="AH139" s="115"/>
      <c r="AI139" s="107"/>
      <c r="AJ139" s="107"/>
      <c r="AK139" s="146"/>
      <c r="AL139" s="182"/>
      <c r="AM139" s="205"/>
      <c r="AN139" s="206" t="s">
        <v>505</v>
      </c>
      <c r="AO139" s="197" t="str">
        <f t="shared" si="38"/>
        <v>520/025/4/36/1137</v>
      </c>
    </row>
    <row r="140" spans="1:41" s="198" customFormat="1" ht="35.1" customHeight="1">
      <c r="A140" s="107" t="s">
        <v>455</v>
      </c>
      <c r="B140" s="118">
        <v>520025</v>
      </c>
      <c r="C140" s="118">
        <v>4</v>
      </c>
      <c r="D140" s="118">
        <v>36</v>
      </c>
      <c r="E140" s="118">
        <v>1140</v>
      </c>
      <c r="F140" s="119" t="s">
        <v>168</v>
      </c>
      <c r="G140" s="118">
        <v>10</v>
      </c>
      <c r="H140" s="119" t="s">
        <v>167</v>
      </c>
      <c r="I140" s="119" t="s">
        <v>167</v>
      </c>
      <c r="J140" s="119" t="s">
        <v>192</v>
      </c>
      <c r="K140" s="119" t="s">
        <v>188</v>
      </c>
      <c r="L140" s="210" t="s">
        <v>193</v>
      </c>
      <c r="M140" s="128" t="s">
        <v>193</v>
      </c>
      <c r="N140" s="146"/>
      <c r="O140" s="146" t="s">
        <v>172</v>
      </c>
      <c r="P140" s="146"/>
      <c r="Q140" s="107" t="s">
        <v>226</v>
      </c>
      <c r="R140" s="108"/>
      <c r="S140" s="108"/>
      <c r="T140" s="108"/>
      <c r="U140" s="109">
        <v>1000000</v>
      </c>
      <c r="V140" s="108">
        <v>1000000</v>
      </c>
      <c r="W140" s="110">
        <v>975349.32000000007</v>
      </c>
      <c r="X140" s="108">
        <v>-975349.32</v>
      </c>
      <c r="Y140" s="108">
        <f t="shared" si="27"/>
        <v>0</v>
      </c>
      <c r="Z140" s="108"/>
      <c r="AA140" s="108">
        <f t="shared" si="28"/>
        <v>1000000</v>
      </c>
      <c r="AB140" s="111"/>
      <c r="AC140" s="111"/>
      <c r="AD140" s="112">
        <f t="shared" si="29"/>
        <v>0</v>
      </c>
      <c r="AE140" s="201"/>
      <c r="AF140" s="113"/>
      <c r="AG140" s="114"/>
      <c r="AH140" s="115"/>
      <c r="AI140" s="107"/>
      <c r="AJ140" s="107"/>
      <c r="AK140" s="146"/>
      <c r="AL140" s="182"/>
      <c r="AM140" s="205"/>
      <c r="AN140" s="206" t="s">
        <v>512</v>
      </c>
      <c r="AO140" s="197" t="str">
        <f t="shared" si="38"/>
        <v>520/025/4/36/1140</v>
      </c>
    </row>
    <row r="141" spans="1:41" s="198" customFormat="1" ht="30" customHeight="1">
      <c r="A141" s="107" t="s">
        <v>513</v>
      </c>
      <c r="B141" s="118">
        <v>520025</v>
      </c>
      <c r="C141" s="118">
        <v>6</v>
      </c>
      <c r="D141" s="118">
        <v>61</v>
      </c>
      <c r="E141" s="118">
        <v>1102</v>
      </c>
      <c r="F141" s="119" t="s">
        <v>168</v>
      </c>
      <c r="G141" s="118">
        <v>12</v>
      </c>
      <c r="H141" s="119" t="s">
        <v>167</v>
      </c>
      <c r="I141" s="119" t="s">
        <v>167</v>
      </c>
      <c r="J141" s="119" t="s">
        <v>470</v>
      </c>
      <c r="K141" s="119" t="s">
        <v>188</v>
      </c>
      <c r="L141" s="121" t="s">
        <v>193</v>
      </c>
      <c r="M141" s="121" t="s">
        <v>193</v>
      </c>
      <c r="N141" s="146" t="s">
        <v>471</v>
      </c>
      <c r="O141" s="146" t="s">
        <v>172</v>
      </c>
      <c r="P141" s="146"/>
      <c r="Q141" s="178" t="s">
        <v>493</v>
      </c>
      <c r="R141" s="108" t="e">
        <f>SUMIF([2]DATA!$B$1:$B$65536,'Appendix N'!$AO141,[2]DATA!O$1:O$65536)</f>
        <v>#VALUE!</v>
      </c>
      <c r="S141" s="108">
        <v>0</v>
      </c>
      <c r="T141" s="108" t="e">
        <f>SUM(R141:S141)</f>
        <v>#VALUE!</v>
      </c>
      <c r="U141" s="109" t="e">
        <f>SUM(SUMIF([2]DATA!$B$1:$B$65536,'Appendix N'!$AO141,[2]DATA!P$1:P$65536),SUMIF([2]DATA!$B$1:$B$65536,'Appendix N'!$AO141,[2]DATA!Q$1:Q$65536))</f>
        <v>#VALUE!</v>
      </c>
      <c r="V141" s="108">
        <v>961009</v>
      </c>
      <c r="W141" s="110">
        <v>961009</v>
      </c>
      <c r="X141" s="108">
        <v>0</v>
      </c>
      <c r="Y141" s="108">
        <f t="shared" si="27"/>
        <v>961009</v>
      </c>
      <c r="Z141" s="108"/>
      <c r="AA141" s="108">
        <f t="shared" si="28"/>
        <v>0</v>
      </c>
      <c r="AB141" s="111" t="e">
        <f>IF(T141&lt;&gt;0,Y141/T141,0)</f>
        <v>#VALUE!</v>
      </c>
      <c r="AC141" s="111" t="e">
        <f t="shared" si="34"/>
        <v>#VALUE!</v>
      </c>
      <c r="AD141" s="112">
        <f t="shared" si="29"/>
        <v>1</v>
      </c>
      <c r="AE141" s="201">
        <v>40724</v>
      </c>
      <c r="AF141" s="113"/>
      <c r="AG141" s="114"/>
      <c r="AH141" s="115" t="s">
        <v>507</v>
      </c>
      <c r="AI141" s="107" t="s">
        <v>396</v>
      </c>
      <c r="AJ141" s="107" t="s">
        <v>474</v>
      </c>
      <c r="AK141" s="146"/>
      <c r="AL141" s="182" t="s">
        <v>508</v>
      </c>
      <c r="AM141" s="205">
        <v>41426</v>
      </c>
      <c r="AN141" s="107" t="s">
        <v>514</v>
      </c>
      <c r="AO141" s="197" t="str">
        <f t="shared" si="38"/>
        <v>520/025/6/61/1102</v>
      </c>
    </row>
    <row r="142" spans="1:41" s="198" customFormat="1" ht="30" customHeight="1">
      <c r="A142" s="107" t="s">
        <v>515</v>
      </c>
      <c r="B142" s="118">
        <v>520025</v>
      </c>
      <c r="C142" s="118">
        <v>6</v>
      </c>
      <c r="D142" s="118">
        <v>61</v>
      </c>
      <c r="E142" s="118">
        <v>1103</v>
      </c>
      <c r="F142" s="119" t="s">
        <v>168</v>
      </c>
      <c r="G142" s="118">
        <v>12</v>
      </c>
      <c r="H142" s="119" t="s">
        <v>167</v>
      </c>
      <c r="I142" s="119" t="s">
        <v>167</v>
      </c>
      <c r="J142" s="119" t="s">
        <v>470</v>
      </c>
      <c r="K142" s="119" t="s">
        <v>188</v>
      </c>
      <c r="L142" s="121" t="s">
        <v>193</v>
      </c>
      <c r="M142" s="121" t="s">
        <v>193</v>
      </c>
      <c r="N142" s="146" t="s">
        <v>471</v>
      </c>
      <c r="O142" s="146" t="s">
        <v>172</v>
      </c>
      <c r="P142" s="146"/>
      <c r="Q142" s="178" t="s">
        <v>493</v>
      </c>
      <c r="R142" s="108" t="e">
        <f>SUMIF([2]DATA!$B$1:$B$65536,'Appendix N'!$AO142,[2]DATA!O$1:O$65536)</f>
        <v>#VALUE!</v>
      </c>
      <c r="S142" s="108">
        <v>0</v>
      </c>
      <c r="T142" s="108" t="e">
        <f>SUM(R142:S142)</f>
        <v>#VALUE!</v>
      </c>
      <c r="U142" s="109" t="e">
        <f>SUM(SUMIF([2]DATA!$B$1:$B$65536,'Appendix N'!$AO142,[2]DATA!P$1:P$65536),SUMIF([2]DATA!$B$1:$B$65536,'Appendix N'!$AO142,[2]DATA!Q$1:Q$65536))</f>
        <v>#VALUE!</v>
      </c>
      <c r="V142" s="108">
        <v>47927</v>
      </c>
      <c r="W142" s="110">
        <v>0</v>
      </c>
      <c r="X142" s="108">
        <v>41868</v>
      </c>
      <c r="Y142" s="108">
        <f t="shared" si="27"/>
        <v>41868</v>
      </c>
      <c r="Z142" s="108"/>
      <c r="AA142" s="108">
        <f t="shared" si="28"/>
        <v>6059</v>
      </c>
      <c r="AB142" s="111" t="e">
        <f>IF(T142&lt;&gt;0,Y142/T142,0)</f>
        <v>#VALUE!</v>
      </c>
      <c r="AC142" s="111" t="e">
        <f t="shared" si="34"/>
        <v>#VALUE!</v>
      </c>
      <c r="AD142" s="112">
        <f t="shared" si="29"/>
        <v>0.8735785674045945</v>
      </c>
      <c r="AE142" s="201">
        <v>40724</v>
      </c>
      <c r="AF142" s="113"/>
      <c r="AG142" s="114"/>
      <c r="AH142" s="115" t="s">
        <v>507</v>
      </c>
      <c r="AI142" s="107" t="s">
        <v>396</v>
      </c>
      <c r="AJ142" s="107" t="s">
        <v>474</v>
      </c>
      <c r="AK142" s="146"/>
      <c r="AL142" s="182" t="s">
        <v>508</v>
      </c>
      <c r="AM142" s="205">
        <v>41426</v>
      </c>
      <c r="AN142" s="206" t="s">
        <v>475</v>
      </c>
      <c r="AO142" s="197" t="str">
        <f t="shared" si="38"/>
        <v>520/025/6/61/1103</v>
      </c>
    </row>
    <row r="143" spans="1:41" s="198" customFormat="1" ht="30" customHeight="1">
      <c r="A143" s="107" t="s">
        <v>496</v>
      </c>
      <c r="B143" s="118">
        <v>520025</v>
      </c>
      <c r="C143" s="118">
        <v>6</v>
      </c>
      <c r="D143" s="118">
        <v>61</v>
      </c>
      <c r="E143" s="118">
        <v>1119</v>
      </c>
      <c r="F143" s="119" t="s">
        <v>168</v>
      </c>
      <c r="G143" s="119" t="s">
        <v>168</v>
      </c>
      <c r="H143" s="119" t="s">
        <v>167</v>
      </c>
      <c r="I143" s="119" t="s">
        <v>167</v>
      </c>
      <c r="J143" s="119" t="s">
        <v>192</v>
      </c>
      <c r="K143" s="119" t="s">
        <v>169</v>
      </c>
      <c r="L143" s="210" t="s">
        <v>193</v>
      </c>
      <c r="M143" s="128" t="s">
        <v>193</v>
      </c>
      <c r="N143" s="146"/>
      <c r="O143" s="146" t="s">
        <v>172</v>
      </c>
      <c r="P143" s="146"/>
      <c r="Q143" s="178" t="s">
        <v>493</v>
      </c>
      <c r="R143" s="108"/>
      <c r="S143" s="108"/>
      <c r="T143" s="108"/>
      <c r="U143" s="109">
        <v>100000</v>
      </c>
      <c r="V143" s="108">
        <v>100000</v>
      </c>
      <c r="W143" s="110">
        <v>100000</v>
      </c>
      <c r="X143" s="108">
        <v>0</v>
      </c>
      <c r="Y143" s="108">
        <f t="shared" si="27"/>
        <v>100000</v>
      </c>
      <c r="Z143" s="108"/>
      <c r="AA143" s="108">
        <f t="shared" si="28"/>
        <v>0</v>
      </c>
      <c r="AB143" s="111"/>
      <c r="AC143" s="111"/>
      <c r="AD143" s="112">
        <f t="shared" si="29"/>
        <v>1</v>
      </c>
      <c r="AE143" s="201"/>
      <c r="AF143" s="113"/>
      <c r="AG143" s="114"/>
      <c r="AH143" s="115"/>
      <c r="AI143" s="107"/>
      <c r="AJ143" s="107"/>
      <c r="AK143" s="146"/>
      <c r="AL143" s="182"/>
      <c r="AM143" s="205"/>
      <c r="AN143" s="107" t="s">
        <v>514</v>
      </c>
      <c r="AO143" s="197" t="str">
        <f t="shared" si="38"/>
        <v>520/025/6/61/1119</v>
      </c>
    </row>
    <row r="144" spans="1:41" s="198" customFormat="1" ht="35.1" customHeight="1">
      <c r="A144" s="107" t="s">
        <v>447</v>
      </c>
      <c r="B144" s="118">
        <v>520026</v>
      </c>
      <c r="C144" s="118">
        <v>4</v>
      </c>
      <c r="D144" s="118">
        <v>36</v>
      </c>
      <c r="E144" s="118">
        <v>1138</v>
      </c>
      <c r="F144" s="119" t="s">
        <v>168</v>
      </c>
      <c r="G144" s="118">
        <v>10</v>
      </c>
      <c r="H144" s="119" t="s">
        <v>167</v>
      </c>
      <c r="I144" s="119" t="s">
        <v>167</v>
      </c>
      <c r="J144" s="119" t="s">
        <v>192</v>
      </c>
      <c r="K144" s="119" t="s">
        <v>188</v>
      </c>
      <c r="L144" s="210" t="s">
        <v>193</v>
      </c>
      <c r="M144" s="128" t="s">
        <v>193</v>
      </c>
      <c r="N144" s="146"/>
      <c r="O144" s="146" t="s">
        <v>172</v>
      </c>
      <c r="P144" s="146"/>
      <c r="Q144" s="107" t="s">
        <v>226</v>
      </c>
      <c r="R144" s="108"/>
      <c r="S144" s="108"/>
      <c r="T144" s="108"/>
      <c r="U144" s="109">
        <v>3000000</v>
      </c>
      <c r="V144" s="108">
        <v>3000000</v>
      </c>
      <c r="W144" s="110">
        <v>2352255.7399999998</v>
      </c>
      <c r="X144" s="108">
        <v>-2352255.7400000002</v>
      </c>
      <c r="Y144" s="108">
        <f t="shared" si="27"/>
        <v>0</v>
      </c>
      <c r="Z144" s="108"/>
      <c r="AA144" s="108">
        <f t="shared" si="28"/>
        <v>3000000</v>
      </c>
      <c r="AB144" s="111"/>
      <c r="AC144" s="111"/>
      <c r="AD144" s="112">
        <f t="shared" si="29"/>
        <v>0</v>
      </c>
      <c r="AE144" s="201"/>
      <c r="AF144" s="113"/>
      <c r="AG144" s="114"/>
      <c r="AH144" s="115"/>
      <c r="AI144" s="107"/>
      <c r="AJ144" s="107"/>
      <c r="AK144" s="146"/>
      <c r="AL144" s="182"/>
      <c r="AM144" s="205"/>
      <c r="AN144" s="107" t="s">
        <v>514</v>
      </c>
      <c r="AO144" s="197" t="str">
        <f t="shared" si="38"/>
        <v>520/026/4/36/1138</v>
      </c>
    </row>
    <row r="145" spans="1:41" s="198" customFormat="1" ht="30" customHeight="1">
      <c r="A145" s="107" t="s">
        <v>516</v>
      </c>
      <c r="B145" s="118">
        <v>520026</v>
      </c>
      <c r="C145" s="118">
        <v>5</v>
      </c>
      <c r="D145" s="119" t="s">
        <v>168</v>
      </c>
      <c r="E145" s="118">
        <v>1231</v>
      </c>
      <c r="F145" s="119" t="s">
        <v>168</v>
      </c>
      <c r="G145" s="119" t="s">
        <v>187</v>
      </c>
      <c r="H145" s="119" t="s">
        <v>167</v>
      </c>
      <c r="I145" s="119" t="s">
        <v>167</v>
      </c>
      <c r="J145" s="119">
        <v>270</v>
      </c>
      <c r="K145" s="119" t="s">
        <v>188</v>
      </c>
      <c r="L145" s="121" t="s">
        <v>193</v>
      </c>
      <c r="M145" s="121" t="s">
        <v>193</v>
      </c>
      <c r="N145" s="146"/>
      <c r="O145" s="146" t="s">
        <v>172</v>
      </c>
      <c r="P145" s="146"/>
      <c r="Q145" s="123" t="s">
        <v>190</v>
      </c>
      <c r="R145" s="108" t="e">
        <f>SUMIF([2]DATA!$B$1:$B$65536,'Appendix N'!$AO145,[2]DATA!O$1:O$65536)</f>
        <v>#VALUE!</v>
      </c>
      <c r="S145" s="108">
        <v>9000</v>
      </c>
      <c r="T145" s="108" t="e">
        <f>SUM(R145:S145)</f>
        <v>#VALUE!</v>
      </c>
      <c r="U145" s="109"/>
      <c r="V145" s="108">
        <v>9000</v>
      </c>
      <c r="W145" s="110">
        <v>7741</v>
      </c>
      <c r="X145" s="108">
        <v>0</v>
      </c>
      <c r="Y145" s="108">
        <f t="shared" si="27"/>
        <v>7741</v>
      </c>
      <c r="Z145" s="108"/>
      <c r="AA145" s="108">
        <f t="shared" si="28"/>
        <v>1259</v>
      </c>
      <c r="AB145" s="111" t="e">
        <f>IF(T145&lt;&gt;0,Y145/T145,0)</f>
        <v>#VALUE!</v>
      </c>
      <c r="AC145" s="111" t="e">
        <f t="shared" si="34"/>
        <v>#VALUE!</v>
      </c>
      <c r="AD145" s="112">
        <f t="shared" si="29"/>
        <v>0.86011111111111116</v>
      </c>
      <c r="AE145" s="201">
        <v>40724</v>
      </c>
      <c r="AF145" s="113"/>
      <c r="AG145" s="114"/>
      <c r="AH145" s="115" t="s">
        <v>507</v>
      </c>
      <c r="AI145" s="107" t="s">
        <v>396</v>
      </c>
      <c r="AJ145" s="107" t="s">
        <v>474</v>
      </c>
      <c r="AK145" s="146"/>
      <c r="AL145" s="182" t="s">
        <v>517</v>
      </c>
      <c r="AM145" s="205">
        <v>40969</v>
      </c>
      <c r="AN145" s="121" t="s">
        <v>518</v>
      </c>
      <c r="AO145" s="197" t="str">
        <f t="shared" si="38"/>
        <v>520/026/5/05/1231</v>
      </c>
    </row>
    <row r="146" spans="1:41" s="198" customFormat="1" ht="30" customHeight="1">
      <c r="A146" s="107" t="s">
        <v>519</v>
      </c>
      <c r="B146" s="118">
        <v>520026</v>
      </c>
      <c r="C146" s="118">
        <v>5</v>
      </c>
      <c r="D146" s="119" t="s">
        <v>168</v>
      </c>
      <c r="E146" s="118">
        <v>1238</v>
      </c>
      <c r="F146" s="119" t="s">
        <v>168</v>
      </c>
      <c r="G146" s="119" t="s">
        <v>187</v>
      </c>
      <c r="H146" s="119" t="s">
        <v>167</v>
      </c>
      <c r="I146" s="119" t="s">
        <v>167</v>
      </c>
      <c r="J146" s="119">
        <v>250</v>
      </c>
      <c r="K146" s="119" t="s">
        <v>188</v>
      </c>
      <c r="L146" s="210" t="s">
        <v>193</v>
      </c>
      <c r="M146" s="128" t="s">
        <v>193</v>
      </c>
      <c r="N146" s="146"/>
      <c r="O146" s="146" t="s">
        <v>172</v>
      </c>
      <c r="P146" s="146"/>
      <c r="Q146" s="123" t="s">
        <v>190</v>
      </c>
      <c r="R146" s="108"/>
      <c r="S146" s="108"/>
      <c r="T146" s="108"/>
      <c r="U146" s="109">
        <v>560000</v>
      </c>
      <c r="V146" s="108">
        <v>560000</v>
      </c>
      <c r="W146" s="110">
        <v>0</v>
      </c>
      <c r="X146" s="108">
        <v>0</v>
      </c>
      <c r="Y146" s="108">
        <f t="shared" si="27"/>
        <v>0</v>
      </c>
      <c r="Z146" s="108"/>
      <c r="AA146" s="108">
        <f t="shared" si="28"/>
        <v>560000</v>
      </c>
      <c r="AB146" s="111"/>
      <c r="AC146" s="111"/>
      <c r="AD146" s="112">
        <f t="shared" si="29"/>
        <v>0</v>
      </c>
      <c r="AE146" s="201"/>
      <c r="AF146" s="113"/>
      <c r="AG146" s="114"/>
      <c r="AH146" s="115"/>
      <c r="AI146" s="107"/>
      <c r="AJ146" s="107"/>
      <c r="AK146" s="146"/>
      <c r="AL146" s="182"/>
      <c r="AM146" s="205"/>
      <c r="AN146" s="121"/>
      <c r="AO146" s="197" t="str">
        <f t="shared" si="38"/>
        <v>520/026/5/05/1238</v>
      </c>
    </row>
    <row r="147" spans="1:41" s="198" customFormat="1" ht="35.1" customHeight="1">
      <c r="A147" s="107" t="s">
        <v>449</v>
      </c>
      <c r="B147" s="118">
        <v>520030</v>
      </c>
      <c r="C147" s="118">
        <v>4</v>
      </c>
      <c r="D147" s="119">
        <v>36</v>
      </c>
      <c r="E147" s="118">
        <v>1141</v>
      </c>
      <c r="F147" s="119" t="s">
        <v>168</v>
      </c>
      <c r="G147" s="119">
        <v>10</v>
      </c>
      <c r="H147" s="119" t="s">
        <v>167</v>
      </c>
      <c r="I147" s="119" t="s">
        <v>167</v>
      </c>
      <c r="J147" s="119" t="s">
        <v>192</v>
      </c>
      <c r="K147" s="119" t="s">
        <v>188</v>
      </c>
      <c r="L147" s="212" t="s">
        <v>193</v>
      </c>
      <c r="M147" s="128" t="s">
        <v>193</v>
      </c>
      <c r="N147" s="146"/>
      <c r="O147" s="146" t="s">
        <v>172</v>
      </c>
      <c r="P147" s="146"/>
      <c r="Q147" s="107" t="s">
        <v>226</v>
      </c>
      <c r="R147" s="108"/>
      <c r="S147" s="108"/>
      <c r="T147" s="108"/>
      <c r="U147" s="109">
        <v>1500000</v>
      </c>
      <c r="V147" s="108">
        <v>1500000</v>
      </c>
      <c r="W147" s="110">
        <v>1485353.84</v>
      </c>
      <c r="X147" s="108">
        <v>-1076619.74</v>
      </c>
      <c r="Y147" s="108">
        <f t="shared" ref="Y147:Y194" si="39">W147+X147</f>
        <v>408734.10000000009</v>
      </c>
      <c r="Z147" s="108"/>
      <c r="AA147" s="108">
        <f t="shared" ref="AA147:AA269" si="40">V147-Y147</f>
        <v>1091265.8999999999</v>
      </c>
      <c r="AB147" s="111"/>
      <c r="AC147" s="111"/>
      <c r="AD147" s="112">
        <f t="shared" ref="AD147:AD269" si="41">Y147/V147</f>
        <v>0.27248940000000005</v>
      </c>
      <c r="AE147" s="201"/>
      <c r="AF147" s="113"/>
      <c r="AG147" s="114"/>
      <c r="AH147" s="115"/>
      <c r="AI147" s="107"/>
      <c r="AJ147" s="107"/>
      <c r="AK147" s="146"/>
      <c r="AL147" s="182"/>
      <c r="AM147" s="205"/>
      <c r="AN147" s="107" t="s">
        <v>514</v>
      </c>
      <c r="AO147" s="197"/>
    </row>
    <row r="148" spans="1:41" s="198" customFormat="1" ht="30" customHeight="1">
      <c r="A148" s="107" t="s">
        <v>520</v>
      </c>
      <c r="B148" s="118">
        <v>505005</v>
      </c>
      <c r="C148" s="118">
        <v>6</v>
      </c>
      <c r="D148" s="119" t="s">
        <v>167</v>
      </c>
      <c r="E148" s="118">
        <v>1006</v>
      </c>
      <c r="F148" s="119" t="s">
        <v>168</v>
      </c>
      <c r="G148" s="118">
        <v>11</v>
      </c>
      <c r="H148" s="119" t="s">
        <v>168</v>
      </c>
      <c r="I148" s="118">
        <v>13</v>
      </c>
      <c r="J148" s="118">
        <v>120</v>
      </c>
      <c r="K148" s="119" t="s">
        <v>169</v>
      </c>
      <c r="L148" s="120" t="s">
        <v>387</v>
      </c>
      <c r="M148" s="114" t="s">
        <v>371</v>
      </c>
      <c r="N148" s="146" t="s">
        <v>521</v>
      </c>
      <c r="O148" s="146"/>
      <c r="P148" s="146" t="s">
        <v>172</v>
      </c>
      <c r="Q148" s="123" t="s">
        <v>173</v>
      </c>
      <c r="R148" s="108" t="e">
        <f>SUMIF([2]DATA!$B$1:$B$65536,'Appendix N'!$AO148,[2]DATA!O$1:O$65536)</f>
        <v>#VALUE!</v>
      </c>
      <c r="S148" s="108">
        <v>-174341</v>
      </c>
      <c r="T148" s="108" t="e">
        <f t="shared" ref="T148:T193" si="42">SUM(R148:S148)</f>
        <v>#VALUE!</v>
      </c>
      <c r="U148" s="109"/>
      <c r="V148" s="108">
        <v>125659</v>
      </c>
      <c r="W148" s="110">
        <v>38814.69</v>
      </c>
      <c r="X148" s="108">
        <v>18700</v>
      </c>
      <c r="Y148" s="108">
        <f t="shared" si="39"/>
        <v>57514.69</v>
      </c>
      <c r="Z148" s="108"/>
      <c r="AA148" s="108">
        <f t="shared" si="40"/>
        <v>68144.31</v>
      </c>
      <c r="AB148" s="111" t="e">
        <f t="shared" ref="AB148:AB193" si="43">IF(T148&lt;&gt;0,Y148/T148,0)</f>
        <v>#VALUE!</v>
      </c>
      <c r="AC148" s="111" t="e">
        <f t="shared" si="34"/>
        <v>#VALUE!</v>
      </c>
      <c r="AD148" s="112">
        <f t="shared" si="41"/>
        <v>0.45770450186616163</v>
      </c>
      <c r="AE148" s="201"/>
      <c r="AF148" s="113"/>
      <c r="AG148" s="114"/>
      <c r="AH148" s="115"/>
      <c r="AI148" s="107"/>
      <c r="AJ148" s="107"/>
      <c r="AK148" s="107"/>
      <c r="AL148" s="115" t="s">
        <v>522</v>
      </c>
      <c r="AM148" s="116"/>
      <c r="AN148" s="107" t="s">
        <v>523</v>
      </c>
      <c r="AO148" s="197" t="str">
        <f t="shared" ref="AO148:AO194" si="44">IF(B148 &gt; 0,(CONCATENATE(MID(B148,1,3),"/",MID(B148,4,3),"/",C148,"/",D148,"/",E148)),"")</f>
        <v>505/005/6/01/1006</v>
      </c>
    </row>
    <row r="149" spans="1:41" s="198" customFormat="1" ht="42.75" hidden="1" customHeight="1">
      <c r="A149" s="107" t="s">
        <v>524</v>
      </c>
      <c r="B149" s="118">
        <v>535005</v>
      </c>
      <c r="C149" s="118">
        <v>6</v>
      </c>
      <c r="D149" s="119" t="s">
        <v>167</v>
      </c>
      <c r="E149" s="118">
        <v>1007</v>
      </c>
      <c r="F149" s="119" t="s">
        <v>168</v>
      </c>
      <c r="G149" s="118">
        <v>13</v>
      </c>
      <c r="H149" s="119" t="s">
        <v>167</v>
      </c>
      <c r="I149" s="119" t="s">
        <v>167</v>
      </c>
      <c r="J149" s="119" t="s">
        <v>370</v>
      </c>
      <c r="K149" s="119" t="s">
        <v>169</v>
      </c>
      <c r="L149" s="121" t="s">
        <v>371</v>
      </c>
      <c r="M149" s="114" t="s">
        <v>371</v>
      </c>
      <c r="N149" s="146" t="s">
        <v>372</v>
      </c>
      <c r="O149" s="146"/>
      <c r="P149" s="146" t="s">
        <v>172</v>
      </c>
      <c r="Q149" s="123" t="s">
        <v>173</v>
      </c>
      <c r="R149" s="108" t="e">
        <f>SUMIF([2]DATA!$B$1:$B$65536,'Appendix N'!$AO149,[2]DATA!O$1:O$65536)</f>
        <v>#VALUE!</v>
      </c>
      <c r="S149" s="108">
        <v>-2800000</v>
      </c>
      <c r="T149" s="108" t="e">
        <f t="shared" si="42"/>
        <v>#VALUE!</v>
      </c>
      <c r="U149" s="109"/>
      <c r="V149" s="108">
        <v>0</v>
      </c>
      <c r="W149" s="110">
        <v>0</v>
      </c>
      <c r="X149" s="108"/>
      <c r="Y149" s="108">
        <f t="shared" si="39"/>
        <v>0</v>
      </c>
      <c r="Z149" s="108"/>
      <c r="AA149" s="108">
        <f t="shared" si="40"/>
        <v>0</v>
      </c>
      <c r="AB149" s="111" t="e">
        <f t="shared" si="43"/>
        <v>#VALUE!</v>
      </c>
      <c r="AC149" s="111" t="e">
        <f t="shared" si="34"/>
        <v>#VALUE!</v>
      </c>
      <c r="AD149" s="112" t="e">
        <f t="shared" si="41"/>
        <v>#DIV/0!</v>
      </c>
      <c r="AE149" s="201"/>
      <c r="AF149" s="154" t="s">
        <v>525</v>
      </c>
      <c r="AG149" s="213" t="s">
        <v>248</v>
      </c>
      <c r="AH149" s="214" t="s">
        <v>248</v>
      </c>
      <c r="AI149" s="107" t="s">
        <v>313</v>
      </c>
      <c r="AJ149" s="107" t="s">
        <v>384</v>
      </c>
      <c r="AK149" s="146"/>
      <c r="AL149" s="182"/>
      <c r="AM149" s="116">
        <v>40847</v>
      </c>
      <c r="AN149" s="182" t="s">
        <v>526</v>
      </c>
      <c r="AO149" s="197" t="str">
        <f t="shared" si="44"/>
        <v>535/005/6/01/1007</v>
      </c>
    </row>
    <row r="150" spans="1:41" s="198" customFormat="1" ht="30" customHeight="1">
      <c r="A150" s="107" t="s">
        <v>527</v>
      </c>
      <c r="B150" s="118">
        <v>535005</v>
      </c>
      <c r="C150" s="118">
        <v>5</v>
      </c>
      <c r="D150" s="119" t="s">
        <v>168</v>
      </c>
      <c r="E150" s="118">
        <v>1207</v>
      </c>
      <c r="F150" s="119" t="s">
        <v>168</v>
      </c>
      <c r="G150" s="119" t="s">
        <v>187</v>
      </c>
      <c r="H150" s="119" t="s">
        <v>167</v>
      </c>
      <c r="I150" s="119" t="s">
        <v>167</v>
      </c>
      <c r="J150" s="118">
        <v>270</v>
      </c>
      <c r="K150" s="119" t="s">
        <v>188</v>
      </c>
      <c r="L150" s="121" t="s">
        <v>371</v>
      </c>
      <c r="M150" s="114" t="s">
        <v>371</v>
      </c>
      <c r="N150" s="146"/>
      <c r="O150" s="146" t="s">
        <v>172</v>
      </c>
      <c r="P150" s="146"/>
      <c r="Q150" s="123" t="s">
        <v>190</v>
      </c>
      <c r="R150" s="108" t="e">
        <f>SUMIF([2]DATA!$B$1:$B$65536,'Appendix N'!$AO150,[2]DATA!O$1:O$65536)</f>
        <v>#VALUE!</v>
      </c>
      <c r="S150" s="108">
        <v>24000</v>
      </c>
      <c r="T150" s="108" t="e">
        <f t="shared" si="42"/>
        <v>#VALUE!</v>
      </c>
      <c r="U150" s="109"/>
      <c r="V150" s="108">
        <v>24000</v>
      </c>
      <c r="W150" s="110">
        <v>20696.349999999999</v>
      </c>
      <c r="X150" s="108">
        <v>0</v>
      </c>
      <c r="Y150" s="108">
        <f t="shared" si="39"/>
        <v>20696.349999999999</v>
      </c>
      <c r="Z150" s="108"/>
      <c r="AA150" s="108">
        <f t="shared" si="40"/>
        <v>3303.6500000000015</v>
      </c>
      <c r="AB150" s="111" t="e">
        <f t="shared" si="43"/>
        <v>#VALUE!</v>
      </c>
      <c r="AC150" s="111" t="e">
        <f t="shared" si="34"/>
        <v>#VALUE!</v>
      </c>
      <c r="AD150" s="112">
        <f t="shared" si="41"/>
        <v>0.86234791666666666</v>
      </c>
      <c r="AE150" s="201"/>
      <c r="AF150" s="154"/>
      <c r="AG150" s="213"/>
      <c r="AH150" s="214"/>
      <c r="AI150" s="107"/>
      <c r="AJ150" s="107"/>
      <c r="AK150" s="146"/>
      <c r="AL150" s="182"/>
      <c r="AM150" s="116"/>
      <c r="AN150" s="107" t="s">
        <v>528</v>
      </c>
      <c r="AO150" s="197" t="str">
        <f t="shared" si="44"/>
        <v>535/005/5/05/1207</v>
      </c>
    </row>
    <row r="151" spans="1:41" s="198" customFormat="1" ht="30" customHeight="1">
      <c r="A151" s="107" t="s">
        <v>529</v>
      </c>
      <c r="B151" s="118">
        <v>535010</v>
      </c>
      <c r="C151" s="118">
        <v>5</v>
      </c>
      <c r="D151" s="119" t="s">
        <v>168</v>
      </c>
      <c r="E151" s="118">
        <v>1227</v>
      </c>
      <c r="F151" s="119" t="s">
        <v>168</v>
      </c>
      <c r="G151" s="119" t="s">
        <v>187</v>
      </c>
      <c r="H151" s="119" t="s">
        <v>167</v>
      </c>
      <c r="I151" s="119" t="s">
        <v>167</v>
      </c>
      <c r="J151" s="118">
        <v>260</v>
      </c>
      <c r="K151" s="119" t="s">
        <v>188</v>
      </c>
      <c r="L151" s="121" t="s">
        <v>530</v>
      </c>
      <c r="M151" s="114" t="s">
        <v>371</v>
      </c>
      <c r="N151" s="146"/>
      <c r="O151" s="146" t="s">
        <v>172</v>
      </c>
      <c r="P151" s="146"/>
      <c r="Q151" s="123" t="s">
        <v>190</v>
      </c>
      <c r="R151" s="108" t="e">
        <f>SUMIF([2]DATA!$B$1:$B$65536,'Appendix N'!$AO151,[2]DATA!O$1:O$65536)</f>
        <v>#VALUE!</v>
      </c>
      <c r="S151" s="108">
        <v>6400</v>
      </c>
      <c r="T151" s="108" t="e">
        <f t="shared" si="42"/>
        <v>#VALUE!</v>
      </c>
      <c r="U151" s="109"/>
      <c r="V151" s="108">
        <v>6400</v>
      </c>
      <c r="W151" s="110">
        <v>5594.75</v>
      </c>
      <c r="X151" s="108">
        <v>0</v>
      </c>
      <c r="Y151" s="108">
        <f t="shared" si="39"/>
        <v>5594.75</v>
      </c>
      <c r="Z151" s="108"/>
      <c r="AA151" s="108">
        <f t="shared" si="40"/>
        <v>805.25</v>
      </c>
      <c r="AB151" s="111" t="e">
        <f t="shared" si="43"/>
        <v>#VALUE!</v>
      </c>
      <c r="AC151" s="111"/>
      <c r="AD151" s="112">
        <f t="shared" si="41"/>
        <v>0.87417968749999997</v>
      </c>
      <c r="AE151" s="201"/>
      <c r="AF151" s="154"/>
      <c r="AG151" s="213"/>
      <c r="AH151" s="214"/>
      <c r="AI151" s="107"/>
      <c r="AJ151" s="107"/>
      <c r="AK151" s="146"/>
      <c r="AL151" s="182"/>
      <c r="AM151" s="116"/>
      <c r="AN151" s="107" t="s">
        <v>528</v>
      </c>
      <c r="AO151" s="197" t="str">
        <f t="shared" si="44"/>
        <v>535/010/5/05/1227</v>
      </c>
    </row>
    <row r="152" spans="1:41" s="198" customFormat="1" ht="30" customHeight="1">
      <c r="A152" s="107" t="s">
        <v>531</v>
      </c>
      <c r="B152" s="118">
        <v>535010</v>
      </c>
      <c r="C152" s="118">
        <v>5</v>
      </c>
      <c r="D152" s="119" t="s">
        <v>168</v>
      </c>
      <c r="E152" s="118">
        <v>1228</v>
      </c>
      <c r="F152" s="119" t="s">
        <v>168</v>
      </c>
      <c r="G152" s="119" t="s">
        <v>187</v>
      </c>
      <c r="H152" s="119" t="s">
        <v>167</v>
      </c>
      <c r="I152" s="119" t="s">
        <v>167</v>
      </c>
      <c r="J152" s="119" t="s">
        <v>370</v>
      </c>
      <c r="K152" s="119" t="s">
        <v>188</v>
      </c>
      <c r="L152" s="121" t="s">
        <v>371</v>
      </c>
      <c r="M152" s="114" t="s">
        <v>371</v>
      </c>
      <c r="N152" s="146"/>
      <c r="O152" s="146" t="s">
        <v>172</v>
      </c>
      <c r="P152" s="146"/>
      <c r="Q152" s="123" t="s">
        <v>190</v>
      </c>
      <c r="R152" s="108" t="e">
        <f>SUMIF([2]DATA!$B$1:$B$65536,'Appendix N'!$AO152,[2]DATA!O$1:O$65536)</f>
        <v>#VALUE!</v>
      </c>
      <c r="S152" s="108">
        <v>283600</v>
      </c>
      <c r="T152" s="108" t="e">
        <f t="shared" si="42"/>
        <v>#VALUE!</v>
      </c>
      <c r="U152" s="109"/>
      <c r="V152" s="108">
        <v>283600</v>
      </c>
      <c r="W152" s="110">
        <v>248759.51</v>
      </c>
      <c r="X152" s="108">
        <v>18725</v>
      </c>
      <c r="Y152" s="108">
        <f t="shared" si="39"/>
        <v>267484.51</v>
      </c>
      <c r="Z152" s="108"/>
      <c r="AA152" s="108">
        <f t="shared" si="40"/>
        <v>16115.489999999991</v>
      </c>
      <c r="AB152" s="111" t="e">
        <f t="shared" si="43"/>
        <v>#VALUE!</v>
      </c>
      <c r="AC152" s="111"/>
      <c r="AD152" s="112">
        <f t="shared" si="41"/>
        <v>0.94317528208744716</v>
      </c>
      <c r="AE152" s="201"/>
      <c r="AF152" s="154"/>
      <c r="AG152" s="213"/>
      <c r="AH152" s="214"/>
      <c r="AI152" s="107"/>
      <c r="AJ152" s="107"/>
      <c r="AK152" s="146"/>
      <c r="AL152" s="182"/>
      <c r="AM152" s="116"/>
      <c r="AN152" s="107" t="s">
        <v>528</v>
      </c>
      <c r="AO152" s="197" t="str">
        <f t="shared" si="44"/>
        <v>535/010/5/05/1228</v>
      </c>
    </row>
    <row r="153" spans="1:41" s="198" customFormat="1" ht="30" customHeight="1">
      <c r="A153" s="107" t="s">
        <v>532</v>
      </c>
      <c r="B153" s="118">
        <v>535010</v>
      </c>
      <c r="C153" s="118">
        <v>5</v>
      </c>
      <c r="D153" s="119" t="s">
        <v>168</v>
      </c>
      <c r="E153" s="118">
        <v>1229</v>
      </c>
      <c r="F153" s="119" t="s">
        <v>168</v>
      </c>
      <c r="G153" s="119" t="s">
        <v>187</v>
      </c>
      <c r="H153" s="119" t="s">
        <v>167</v>
      </c>
      <c r="I153" s="119" t="s">
        <v>167</v>
      </c>
      <c r="J153" s="119" t="s">
        <v>370</v>
      </c>
      <c r="K153" s="119" t="s">
        <v>188</v>
      </c>
      <c r="L153" s="121" t="s">
        <v>371</v>
      </c>
      <c r="M153" s="114" t="s">
        <v>371</v>
      </c>
      <c r="N153" s="146"/>
      <c r="O153" s="146" t="s">
        <v>172</v>
      </c>
      <c r="P153" s="146"/>
      <c r="Q153" s="123" t="s">
        <v>190</v>
      </c>
      <c r="R153" s="108" t="e">
        <f>SUMIF([2]DATA!$B$1:$B$65536,'Appendix N'!$AO153,[2]DATA!O$1:O$65536)</f>
        <v>#VALUE!</v>
      </c>
      <c r="S153" s="108">
        <v>53800</v>
      </c>
      <c r="T153" s="108" t="e">
        <f t="shared" si="42"/>
        <v>#VALUE!</v>
      </c>
      <c r="U153" s="109"/>
      <c r="V153" s="108">
        <v>53800</v>
      </c>
      <c r="W153" s="110">
        <v>40716.959999999999</v>
      </c>
      <c r="X153" s="108">
        <v>0</v>
      </c>
      <c r="Y153" s="108">
        <f t="shared" si="39"/>
        <v>40716.959999999999</v>
      </c>
      <c r="Z153" s="108"/>
      <c r="AA153" s="108">
        <f t="shared" si="40"/>
        <v>13083.04</v>
      </c>
      <c r="AB153" s="111" t="e">
        <f t="shared" si="43"/>
        <v>#VALUE!</v>
      </c>
      <c r="AC153" s="111"/>
      <c r="AD153" s="112">
        <f t="shared" si="41"/>
        <v>0.75682081784386612</v>
      </c>
      <c r="AE153" s="201"/>
      <c r="AF153" s="154"/>
      <c r="AG153" s="213"/>
      <c r="AH153" s="214"/>
      <c r="AI153" s="107"/>
      <c r="AJ153" s="107"/>
      <c r="AK153" s="146"/>
      <c r="AL153" s="182"/>
      <c r="AM153" s="116"/>
      <c r="AN153" s="107" t="s">
        <v>528</v>
      </c>
      <c r="AO153" s="197" t="str">
        <f t="shared" si="44"/>
        <v>535/010/5/05/1229</v>
      </c>
    </row>
    <row r="154" spans="1:41" s="198" customFormat="1" ht="30" customHeight="1">
      <c r="A154" s="107" t="s">
        <v>533</v>
      </c>
      <c r="B154" s="118">
        <v>535010</v>
      </c>
      <c r="C154" s="118">
        <v>5</v>
      </c>
      <c r="D154" s="119" t="s">
        <v>168</v>
      </c>
      <c r="E154" s="118">
        <v>1230</v>
      </c>
      <c r="F154" s="119" t="s">
        <v>168</v>
      </c>
      <c r="G154" s="119" t="s">
        <v>187</v>
      </c>
      <c r="H154" s="119" t="s">
        <v>167</v>
      </c>
      <c r="I154" s="119" t="s">
        <v>167</v>
      </c>
      <c r="J154" s="119" t="s">
        <v>370</v>
      </c>
      <c r="K154" s="119" t="s">
        <v>188</v>
      </c>
      <c r="L154" s="121" t="s">
        <v>371</v>
      </c>
      <c r="M154" s="114" t="s">
        <v>371</v>
      </c>
      <c r="N154" s="146"/>
      <c r="O154" s="146" t="s">
        <v>172</v>
      </c>
      <c r="P154" s="146"/>
      <c r="Q154" s="123" t="s">
        <v>190</v>
      </c>
      <c r="R154" s="108" t="e">
        <f>SUMIF([2]DATA!$B$1:$B$65536,'Appendix N'!$AO154,[2]DATA!O$1:O$65536)</f>
        <v>#VALUE!</v>
      </c>
      <c r="S154" s="108">
        <v>46500</v>
      </c>
      <c r="T154" s="108" t="e">
        <f t="shared" si="42"/>
        <v>#VALUE!</v>
      </c>
      <c r="U154" s="109"/>
      <c r="V154" s="108">
        <v>46500</v>
      </c>
      <c r="W154" s="110">
        <v>40716.959999999999</v>
      </c>
      <c r="X154" s="108">
        <v>0</v>
      </c>
      <c r="Y154" s="108">
        <f t="shared" si="39"/>
        <v>40716.959999999999</v>
      </c>
      <c r="Z154" s="108"/>
      <c r="AA154" s="108">
        <f t="shared" si="40"/>
        <v>5783.0400000000009</v>
      </c>
      <c r="AB154" s="111" t="e">
        <f t="shared" si="43"/>
        <v>#VALUE!</v>
      </c>
      <c r="AC154" s="111"/>
      <c r="AD154" s="112">
        <f t="shared" si="41"/>
        <v>0.87563354838709673</v>
      </c>
      <c r="AE154" s="201"/>
      <c r="AF154" s="154"/>
      <c r="AG154" s="213"/>
      <c r="AH154" s="214"/>
      <c r="AI154" s="107"/>
      <c r="AJ154" s="107"/>
      <c r="AK154" s="146"/>
      <c r="AL154" s="182"/>
      <c r="AM154" s="116"/>
      <c r="AN154" s="107" t="s">
        <v>528</v>
      </c>
      <c r="AO154" s="197" t="str">
        <f t="shared" si="44"/>
        <v>535/010/5/05/1230</v>
      </c>
    </row>
    <row r="155" spans="1:41" s="198" customFormat="1" ht="30" customHeight="1">
      <c r="A155" s="107" t="s">
        <v>534</v>
      </c>
      <c r="B155" s="118">
        <v>535010</v>
      </c>
      <c r="C155" s="118">
        <v>5</v>
      </c>
      <c r="D155" s="119" t="s">
        <v>168</v>
      </c>
      <c r="E155" s="118">
        <v>1251</v>
      </c>
      <c r="F155" s="119" t="s">
        <v>168</v>
      </c>
      <c r="G155" s="119" t="s">
        <v>187</v>
      </c>
      <c r="H155" s="119" t="s">
        <v>167</v>
      </c>
      <c r="I155" s="119" t="s">
        <v>167</v>
      </c>
      <c r="J155" s="119">
        <v>260</v>
      </c>
      <c r="K155" s="119" t="s">
        <v>188</v>
      </c>
      <c r="L155" s="128" t="s">
        <v>371</v>
      </c>
      <c r="M155" s="215" t="s">
        <v>371</v>
      </c>
      <c r="N155" s="146"/>
      <c r="O155" s="146" t="s">
        <v>172</v>
      </c>
      <c r="P155" s="146"/>
      <c r="Q155" s="123" t="s">
        <v>190</v>
      </c>
      <c r="R155" s="108"/>
      <c r="S155" s="108"/>
      <c r="T155" s="108"/>
      <c r="U155" s="109"/>
      <c r="V155" s="108">
        <v>371000</v>
      </c>
      <c r="W155" s="110">
        <v>370581.51</v>
      </c>
      <c r="X155" s="108">
        <v>0</v>
      </c>
      <c r="Y155" s="108">
        <f t="shared" si="39"/>
        <v>370581.51</v>
      </c>
      <c r="Z155" s="108"/>
      <c r="AA155" s="108">
        <f t="shared" si="40"/>
        <v>418.48999999999069</v>
      </c>
      <c r="AB155" s="111"/>
      <c r="AC155" s="111"/>
      <c r="AD155" s="112">
        <f t="shared" si="41"/>
        <v>0.99887199460916443</v>
      </c>
      <c r="AE155" s="201"/>
      <c r="AF155" s="154"/>
      <c r="AG155" s="213"/>
      <c r="AH155" s="214"/>
      <c r="AI155" s="107"/>
      <c r="AJ155" s="107"/>
      <c r="AK155" s="146"/>
      <c r="AL155" s="182"/>
      <c r="AM155" s="116"/>
      <c r="AN155" s="107" t="s">
        <v>528</v>
      </c>
      <c r="AO155" s="197" t="str">
        <f t="shared" si="44"/>
        <v>535/010/5/05/1251</v>
      </c>
    </row>
    <row r="156" spans="1:41" s="198" customFormat="1" ht="30" customHeight="1">
      <c r="A156" s="107" t="s">
        <v>535</v>
      </c>
      <c r="B156" s="118">
        <v>535010</v>
      </c>
      <c r="C156" s="118">
        <v>5</v>
      </c>
      <c r="D156" s="119" t="s">
        <v>168</v>
      </c>
      <c r="E156" s="118">
        <v>1252</v>
      </c>
      <c r="F156" s="119" t="s">
        <v>168</v>
      </c>
      <c r="G156" s="119" t="s">
        <v>187</v>
      </c>
      <c r="H156" s="119" t="s">
        <v>167</v>
      </c>
      <c r="I156" s="119" t="s">
        <v>167</v>
      </c>
      <c r="J156" s="119">
        <v>260</v>
      </c>
      <c r="K156" s="119" t="s">
        <v>188</v>
      </c>
      <c r="L156" s="128" t="s">
        <v>371</v>
      </c>
      <c r="M156" s="215" t="s">
        <v>371</v>
      </c>
      <c r="N156" s="146"/>
      <c r="O156" s="146" t="s">
        <v>172</v>
      </c>
      <c r="P156" s="146"/>
      <c r="Q156" s="123" t="s">
        <v>190</v>
      </c>
      <c r="R156" s="108"/>
      <c r="S156" s="108"/>
      <c r="T156" s="108"/>
      <c r="U156" s="109"/>
      <c r="V156" s="108">
        <v>170870</v>
      </c>
      <c r="W156" s="110">
        <v>170867.32</v>
      </c>
      <c r="X156" s="108">
        <v>-38771.699999999997</v>
      </c>
      <c r="Y156" s="108">
        <f t="shared" si="39"/>
        <v>132095.62</v>
      </c>
      <c r="Z156" s="108"/>
      <c r="AA156" s="108">
        <f t="shared" si="40"/>
        <v>38774.380000000005</v>
      </c>
      <c r="AB156" s="111"/>
      <c r="AC156" s="111"/>
      <c r="AD156" s="112">
        <f t="shared" si="41"/>
        <v>0.77307672499561064</v>
      </c>
      <c r="AE156" s="201"/>
      <c r="AF156" s="154"/>
      <c r="AG156" s="213"/>
      <c r="AH156" s="214"/>
      <c r="AI156" s="107"/>
      <c r="AJ156" s="107"/>
      <c r="AK156" s="146"/>
      <c r="AL156" s="182"/>
      <c r="AM156" s="116"/>
      <c r="AN156" s="107" t="s">
        <v>528</v>
      </c>
      <c r="AO156" s="197" t="str">
        <f t="shared" si="44"/>
        <v>535/010/5/05/1252</v>
      </c>
    </row>
    <row r="157" spans="1:41" s="198" customFormat="1" ht="30" customHeight="1">
      <c r="A157" s="107" t="s">
        <v>536</v>
      </c>
      <c r="B157" s="118">
        <v>535010</v>
      </c>
      <c r="C157" s="118">
        <v>5</v>
      </c>
      <c r="D157" s="119" t="s">
        <v>168</v>
      </c>
      <c r="E157" s="118">
        <v>1253</v>
      </c>
      <c r="F157" s="119" t="s">
        <v>168</v>
      </c>
      <c r="G157" s="119" t="s">
        <v>187</v>
      </c>
      <c r="H157" s="119" t="s">
        <v>167</v>
      </c>
      <c r="I157" s="119" t="s">
        <v>167</v>
      </c>
      <c r="J157" s="119">
        <v>260</v>
      </c>
      <c r="K157" s="119" t="s">
        <v>188</v>
      </c>
      <c r="L157" s="128" t="s">
        <v>371</v>
      </c>
      <c r="M157" s="215" t="s">
        <v>371</v>
      </c>
      <c r="N157" s="146"/>
      <c r="O157" s="146" t="s">
        <v>172</v>
      </c>
      <c r="P157" s="146"/>
      <c r="Q157" s="123" t="s">
        <v>190</v>
      </c>
      <c r="R157" s="108"/>
      <c r="S157" s="108"/>
      <c r="T157" s="108"/>
      <c r="U157" s="109"/>
      <c r="V157" s="108">
        <v>71000</v>
      </c>
      <c r="W157" s="110">
        <v>62047.7</v>
      </c>
      <c r="X157" s="108">
        <v>-59561.7</v>
      </c>
      <c r="Y157" s="108">
        <f t="shared" si="39"/>
        <v>2486</v>
      </c>
      <c r="Z157" s="108"/>
      <c r="AA157" s="108">
        <f t="shared" si="40"/>
        <v>68514</v>
      </c>
      <c r="AB157" s="111"/>
      <c r="AC157" s="111"/>
      <c r="AD157" s="112">
        <f t="shared" si="41"/>
        <v>3.5014084507042256E-2</v>
      </c>
      <c r="AE157" s="201"/>
      <c r="AF157" s="154"/>
      <c r="AG157" s="213"/>
      <c r="AH157" s="214"/>
      <c r="AI157" s="107"/>
      <c r="AJ157" s="107"/>
      <c r="AK157" s="146"/>
      <c r="AL157" s="182"/>
      <c r="AM157" s="116"/>
      <c r="AN157" s="107" t="s">
        <v>528</v>
      </c>
      <c r="AO157" s="197" t="str">
        <f t="shared" si="44"/>
        <v>535/010/5/05/1253</v>
      </c>
    </row>
    <row r="158" spans="1:41" s="198" customFormat="1" ht="30" customHeight="1">
      <c r="A158" s="107" t="s">
        <v>537</v>
      </c>
      <c r="B158" s="118">
        <v>535010</v>
      </c>
      <c r="C158" s="118">
        <v>5</v>
      </c>
      <c r="D158" s="119" t="s">
        <v>168</v>
      </c>
      <c r="E158" s="118">
        <v>1254</v>
      </c>
      <c r="F158" s="119" t="s">
        <v>168</v>
      </c>
      <c r="G158" s="119" t="s">
        <v>187</v>
      </c>
      <c r="H158" s="119" t="s">
        <v>167</v>
      </c>
      <c r="I158" s="119" t="s">
        <v>167</v>
      </c>
      <c r="J158" s="119">
        <v>260</v>
      </c>
      <c r="K158" s="119" t="s">
        <v>188</v>
      </c>
      <c r="L158" s="128" t="s">
        <v>371</v>
      </c>
      <c r="M158" s="114" t="s">
        <v>371</v>
      </c>
      <c r="N158" s="146"/>
      <c r="O158" s="146" t="s">
        <v>172</v>
      </c>
      <c r="P158" s="146"/>
      <c r="Q158" s="123" t="s">
        <v>190</v>
      </c>
      <c r="R158" s="108"/>
      <c r="S158" s="108"/>
      <c r="T158" s="108"/>
      <c r="U158" s="109"/>
      <c r="V158" s="108">
        <v>20300</v>
      </c>
      <c r="W158" s="110">
        <v>17777.57</v>
      </c>
      <c r="X158" s="108">
        <v>0</v>
      </c>
      <c r="Y158" s="108">
        <f t="shared" si="39"/>
        <v>17777.57</v>
      </c>
      <c r="Z158" s="108"/>
      <c r="AA158" s="108">
        <f t="shared" si="40"/>
        <v>2522.4300000000003</v>
      </c>
      <c r="AB158" s="111"/>
      <c r="AC158" s="111"/>
      <c r="AD158" s="112">
        <f t="shared" si="41"/>
        <v>0.8757423645320197</v>
      </c>
      <c r="AE158" s="201"/>
      <c r="AF158" s="154"/>
      <c r="AG158" s="213"/>
      <c r="AH158" s="214"/>
      <c r="AI158" s="107"/>
      <c r="AJ158" s="107"/>
      <c r="AK158" s="146"/>
      <c r="AL158" s="182"/>
      <c r="AM158" s="116"/>
      <c r="AN158" s="107" t="s">
        <v>528</v>
      </c>
      <c r="AO158" s="197" t="str">
        <f t="shared" si="44"/>
        <v>535/010/5/05/1254</v>
      </c>
    </row>
    <row r="159" spans="1:41" s="198" customFormat="1" ht="30" customHeight="1">
      <c r="A159" s="107" t="s">
        <v>538</v>
      </c>
      <c r="B159" s="118">
        <v>535010</v>
      </c>
      <c r="C159" s="118">
        <v>5</v>
      </c>
      <c r="D159" s="119" t="s">
        <v>168</v>
      </c>
      <c r="E159" s="118">
        <v>1255</v>
      </c>
      <c r="F159" s="119" t="s">
        <v>168</v>
      </c>
      <c r="G159" s="119" t="s">
        <v>187</v>
      </c>
      <c r="H159" s="119" t="s">
        <v>167</v>
      </c>
      <c r="I159" s="119" t="s">
        <v>167</v>
      </c>
      <c r="J159" s="119">
        <v>260</v>
      </c>
      <c r="K159" s="119" t="s">
        <v>188</v>
      </c>
      <c r="L159" s="128" t="s">
        <v>371</v>
      </c>
      <c r="M159" s="114" t="s">
        <v>371</v>
      </c>
      <c r="N159" s="146"/>
      <c r="O159" s="146" t="s">
        <v>172</v>
      </c>
      <c r="P159" s="146"/>
      <c r="Q159" s="123" t="s">
        <v>190</v>
      </c>
      <c r="R159" s="108"/>
      <c r="S159" s="108"/>
      <c r="T159" s="108"/>
      <c r="U159" s="109"/>
      <c r="V159" s="108">
        <v>79900</v>
      </c>
      <c r="W159" s="110">
        <v>70017.75</v>
      </c>
      <c r="X159" s="108">
        <v>0</v>
      </c>
      <c r="Y159" s="108">
        <f t="shared" si="39"/>
        <v>70017.75</v>
      </c>
      <c r="Z159" s="108"/>
      <c r="AA159" s="108">
        <f t="shared" si="40"/>
        <v>9882.25</v>
      </c>
      <c r="AB159" s="111"/>
      <c r="AC159" s="111"/>
      <c r="AD159" s="112">
        <f t="shared" si="41"/>
        <v>0.87631727158948691</v>
      </c>
      <c r="AE159" s="201"/>
      <c r="AF159" s="154"/>
      <c r="AG159" s="213"/>
      <c r="AH159" s="214"/>
      <c r="AI159" s="107"/>
      <c r="AJ159" s="107"/>
      <c r="AK159" s="146"/>
      <c r="AL159" s="182"/>
      <c r="AM159" s="116"/>
      <c r="AN159" s="107" t="s">
        <v>528</v>
      </c>
      <c r="AO159" s="197" t="str">
        <f t="shared" si="44"/>
        <v>535/010/5/05/1255</v>
      </c>
    </row>
    <row r="160" spans="1:41" s="198" customFormat="1" ht="30" customHeight="1">
      <c r="A160" s="107" t="s">
        <v>539</v>
      </c>
      <c r="B160" s="118">
        <v>535010</v>
      </c>
      <c r="C160" s="119">
        <v>5</v>
      </c>
      <c r="D160" s="119" t="s">
        <v>168</v>
      </c>
      <c r="E160" s="118">
        <v>1256</v>
      </c>
      <c r="F160" s="119" t="s">
        <v>168</v>
      </c>
      <c r="G160" s="119" t="s">
        <v>187</v>
      </c>
      <c r="H160" s="119" t="s">
        <v>167</v>
      </c>
      <c r="I160" s="119" t="s">
        <v>167</v>
      </c>
      <c r="J160" s="119">
        <v>260</v>
      </c>
      <c r="K160" s="119" t="s">
        <v>188</v>
      </c>
      <c r="L160" s="128" t="s">
        <v>371</v>
      </c>
      <c r="M160" s="114" t="s">
        <v>371</v>
      </c>
      <c r="N160" s="146"/>
      <c r="O160" s="146" t="s">
        <v>172</v>
      </c>
      <c r="P160" s="146"/>
      <c r="Q160" s="123" t="s">
        <v>190</v>
      </c>
      <c r="R160" s="108"/>
      <c r="S160" s="108"/>
      <c r="T160" s="108"/>
      <c r="U160" s="109"/>
      <c r="V160" s="108">
        <v>9960</v>
      </c>
      <c r="W160" s="110">
        <v>9960</v>
      </c>
      <c r="X160" s="108">
        <v>0</v>
      </c>
      <c r="Y160" s="108">
        <f t="shared" si="39"/>
        <v>9960</v>
      </c>
      <c r="Z160" s="108"/>
      <c r="AA160" s="108">
        <f t="shared" si="40"/>
        <v>0</v>
      </c>
      <c r="AB160" s="111"/>
      <c r="AC160" s="111"/>
      <c r="AD160" s="112">
        <f t="shared" si="41"/>
        <v>1</v>
      </c>
      <c r="AE160" s="201"/>
      <c r="AF160" s="154"/>
      <c r="AG160" s="213"/>
      <c r="AH160" s="214"/>
      <c r="AI160" s="107"/>
      <c r="AJ160" s="107"/>
      <c r="AK160" s="146"/>
      <c r="AL160" s="182"/>
      <c r="AM160" s="116"/>
      <c r="AN160" s="107" t="s">
        <v>528</v>
      </c>
      <c r="AO160" s="197" t="str">
        <f t="shared" si="44"/>
        <v>535/010/5/05/1256</v>
      </c>
    </row>
    <row r="161" spans="1:41" s="198" customFormat="1" ht="30" customHeight="1">
      <c r="A161" s="107" t="s">
        <v>540</v>
      </c>
      <c r="B161" s="118">
        <v>535025</v>
      </c>
      <c r="C161" s="118">
        <v>4</v>
      </c>
      <c r="D161" s="119" t="s">
        <v>167</v>
      </c>
      <c r="E161" s="118">
        <v>1150</v>
      </c>
      <c r="F161" s="119" t="s">
        <v>168</v>
      </c>
      <c r="G161" s="118">
        <v>13</v>
      </c>
      <c r="H161" s="119" t="s">
        <v>167</v>
      </c>
      <c r="I161" s="119" t="s">
        <v>167</v>
      </c>
      <c r="J161" s="119" t="s">
        <v>379</v>
      </c>
      <c r="K161" s="119" t="s">
        <v>188</v>
      </c>
      <c r="L161" s="121" t="s">
        <v>371</v>
      </c>
      <c r="M161" s="121" t="s">
        <v>371</v>
      </c>
      <c r="N161" s="146" t="s">
        <v>541</v>
      </c>
      <c r="O161" s="146"/>
      <c r="P161" s="146" t="s">
        <v>172</v>
      </c>
      <c r="Q161" s="123" t="s">
        <v>190</v>
      </c>
      <c r="R161" s="108" t="e">
        <f>SUMIF([2]DATA!$B$1:$B$65536,'Appendix N'!$AO161,[2]DATA!O$1:O$65536)</f>
        <v>#VALUE!</v>
      </c>
      <c r="S161" s="108"/>
      <c r="T161" s="108" t="e">
        <f t="shared" si="42"/>
        <v>#VALUE!</v>
      </c>
      <c r="U161" s="109" t="e">
        <f>SUM(SUMIF([2]DATA!$B$1:$B$65536,'Appendix N'!$AO161,[2]DATA!P$1:P$65536),SUMIF([2]DATA!$B$1:$B$65536,'Appendix N'!$AO161,[2]DATA!Q$1:Q$65536))</f>
        <v>#VALUE!</v>
      </c>
      <c r="V161" s="108">
        <v>900000</v>
      </c>
      <c r="W161" s="110">
        <v>0</v>
      </c>
      <c r="X161" s="108">
        <v>602927.76</v>
      </c>
      <c r="Y161" s="108">
        <f t="shared" si="39"/>
        <v>602927.76</v>
      </c>
      <c r="Z161" s="108"/>
      <c r="AA161" s="108">
        <f t="shared" si="40"/>
        <v>297072.24</v>
      </c>
      <c r="AB161" s="111" t="e">
        <f t="shared" si="43"/>
        <v>#VALUE!</v>
      </c>
      <c r="AC161" s="111" t="e">
        <f t="shared" ref="AC161:AC193" si="45">Y161/R161</f>
        <v>#VALUE!</v>
      </c>
      <c r="AD161" s="112">
        <f t="shared" si="41"/>
        <v>0.66991973333333332</v>
      </c>
      <c r="AE161" s="201"/>
      <c r="AF161" s="154">
        <v>4</v>
      </c>
      <c r="AG161" s="213" t="s">
        <v>227</v>
      </c>
      <c r="AH161" s="214" t="s">
        <v>384</v>
      </c>
      <c r="AI161" s="107" t="s">
        <v>384</v>
      </c>
      <c r="AJ161" s="107" t="s">
        <v>384</v>
      </c>
      <c r="AK161" s="146"/>
      <c r="AL161" s="182"/>
      <c r="AM161" s="116">
        <v>41061</v>
      </c>
      <c r="AN161" s="121" t="s">
        <v>542</v>
      </c>
      <c r="AO161" s="197" t="str">
        <f t="shared" si="44"/>
        <v>535/025/4/01/1150</v>
      </c>
    </row>
    <row r="162" spans="1:41" s="198" customFormat="1" ht="30" customHeight="1">
      <c r="A162" s="107" t="s">
        <v>543</v>
      </c>
      <c r="B162" s="118">
        <v>535025</v>
      </c>
      <c r="C162" s="118">
        <v>4</v>
      </c>
      <c r="D162" s="119" t="s">
        <v>167</v>
      </c>
      <c r="E162" s="118">
        <v>1151</v>
      </c>
      <c r="F162" s="119" t="s">
        <v>168</v>
      </c>
      <c r="G162" s="118">
        <v>13</v>
      </c>
      <c r="H162" s="119" t="s">
        <v>378</v>
      </c>
      <c r="I162" s="119" t="s">
        <v>167</v>
      </c>
      <c r="J162" s="119" t="s">
        <v>379</v>
      </c>
      <c r="K162" s="119" t="s">
        <v>188</v>
      </c>
      <c r="L162" s="121" t="s">
        <v>371</v>
      </c>
      <c r="M162" s="121" t="s">
        <v>371</v>
      </c>
      <c r="N162" s="146" t="s">
        <v>541</v>
      </c>
      <c r="O162" s="146"/>
      <c r="P162" s="146" t="s">
        <v>172</v>
      </c>
      <c r="Q162" s="123" t="s">
        <v>190</v>
      </c>
      <c r="R162" s="108" t="e">
        <f>SUMIF([2]DATA!$B$1:$B$65536,'Appendix N'!$AO162,[2]DATA!O$1:O$65536)</f>
        <v>#VALUE!</v>
      </c>
      <c r="S162" s="108"/>
      <c r="T162" s="108" t="e">
        <f t="shared" si="42"/>
        <v>#VALUE!</v>
      </c>
      <c r="U162" s="109" t="e">
        <f>SUM(SUMIF([2]DATA!$B$1:$B$65536,'Appendix N'!$AO162,[2]DATA!P$1:P$65536),SUMIF([2]DATA!$B$1:$B$65536,'Appendix N'!$AO162,[2]DATA!Q$1:Q$65536))</f>
        <v>#VALUE!</v>
      </c>
      <c r="V162" s="108">
        <v>300000</v>
      </c>
      <c r="W162" s="110">
        <v>75044.37</v>
      </c>
      <c r="X162" s="108">
        <v>221549.04</v>
      </c>
      <c r="Y162" s="108">
        <f t="shared" si="39"/>
        <v>296593.41000000003</v>
      </c>
      <c r="Z162" s="108"/>
      <c r="AA162" s="108">
        <f t="shared" si="40"/>
        <v>3406.5899999999674</v>
      </c>
      <c r="AB162" s="111" t="e">
        <f t="shared" si="43"/>
        <v>#VALUE!</v>
      </c>
      <c r="AC162" s="111" t="e">
        <f t="shared" si="45"/>
        <v>#VALUE!</v>
      </c>
      <c r="AD162" s="112">
        <f t="shared" si="41"/>
        <v>0.98864470000000015</v>
      </c>
      <c r="AE162" s="201"/>
      <c r="AF162" s="154">
        <v>4</v>
      </c>
      <c r="AG162" s="213" t="s">
        <v>227</v>
      </c>
      <c r="AH162" s="214" t="s">
        <v>384</v>
      </c>
      <c r="AI162" s="107" t="s">
        <v>384</v>
      </c>
      <c r="AJ162" s="107" t="s">
        <v>384</v>
      </c>
      <c r="AK162" s="146"/>
      <c r="AL162" s="182"/>
      <c r="AM162" s="116">
        <v>41061</v>
      </c>
      <c r="AN162" s="107" t="s">
        <v>289</v>
      </c>
      <c r="AO162" s="197" t="str">
        <f t="shared" si="44"/>
        <v>535/025/4/01/1151</v>
      </c>
    </row>
    <row r="163" spans="1:41" s="198" customFormat="1" ht="30" customHeight="1">
      <c r="A163" s="107" t="s">
        <v>544</v>
      </c>
      <c r="B163" s="118">
        <v>535025</v>
      </c>
      <c r="C163" s="118">
        <v>4</v>
      </c>
      <c r="D163" s="119" t="s">
        <v>167</v>
      </c>
      <c r="E163" s="118">
        <v>1152</v>
      </c>
      <c r="F163" s="119" t="s">
        <v>168</v>
      </c>
      <c r="G163" s="118">
        <v>13</v>
      </c>
      <c r="H163" s="119" t="s">
        <v>167</v>
      </c>
      <c r="I163" s="119" t="s">
        <v>167</v>
      </c>
      <c r="J163" s="119" t="s">
        <v>370</v>
      </c>
      <c r="K163" s="119" t="s">
        <v>188</v>
      </c>
      <c r="L163" s="121" t="s">
        <v>371</v>
      </c>
      <c r="M163" s="121" t="s">
        <v>371</v>
      </c>
      <c r="N163" s="146" t="s">
        <v>541</v>
      </c>
      <c r="O163" s="146"/>
      <c r="P163" s="146" t="s">
        <v>172</v>
      </c>
      <c r="Q163" s="123" t="s">
        <v>190</v>
      </c>
      <c r="R163" s="108" t="e">
        <f>SUMIF([2]DATA!$B$1:$B$65536,'Appendix N'!$AO163,[2]DATA!O$1:O$65536)</f>
        <v>#VALUE!</v>
      </c>
      <c r="S163" s="108"/>
      <c r="T163" s="108" t="e">
        <f t="shared" si="42"/>
        <v>#VALUE!</v>
      </c>
      <c r="U163" s="109" t="e">
        <f>SUM(SUMIF([2]DATA!$B$1:$B$65536,'Appendix N'!$AO163,[2]DATA!P$1:P$65536),SUMIF([2]DATA!$B$1:$B$65536,'Appendix N'!$AO163,[2]DATA!Q$1:Q$65536))</f>
        <v>#VALUE!</v>
      </c>
      <c r="V163" s="108">
        <v>2000000</v>
      </c>
      <c r="W163" s="110">
        <v>0</v>
      </c>
      <c r="X163" s="108">
        <v>0</v>
      </c>
      <c r="Y163" s="108">
        <f t="shared" si="39"/>
        <v>0</v>
      </c>
      <c r="Z163" s="108"/>
      <c r="AA163" s="108">
        <f t="shared" si="40"/>
        <v>2000000</v>
      </c>
      <c r="AB163" s="111" t="e">
        <f t="shared" si="43"/>
        <v>#VALUE!</v>
      </c>
      <c r="AC163" s="111" t="e">
        <f t="shared" si="45"/>
        <v>#VALUE!</v>
      </c>
      <c r="AD163" s="112">
        <f t="shared" si="41"/>
        <v>0</v>
      </c>
      <c r="AE163" s="201"/>
      <c r="AF163" s="154">
        <v>4</v>
      </c>
      <c r="AG163" s="213" t="s">
        <v>227</v>
      </c>
      <c r="AH163" s="214" t="s">
        <v>384</v>
      </c>
      <c r="AI163" s="107" t="s">
        <v>384</v>
      </c>
      <c r="AJ163" s="107" t="s">
        <v>384</v>
      </c>
      <c r="AK163" s="146"/>
      <c r="AL163" s="182"/>
      <c r="AM163" s="116">
        <v>41061</v>
      </c>
      <c r="AN163" s="107" t="s">
        <v>545</v>
      </c>
      <c r="AO163" s="197" t="str">
        <f t="shared" si="44"/>
        <v>535/025/4/01/1152</v>
      </c>
    </row>
    <row r="164" spans="1:41" ht="35.1" customHeight="1">
      <c r="A164" s="107" t="s">
        <v>546</v>
      </c>
      <c r="B164" s="118">
        <v>535025</v>
      </c>
      <c r="C164" s="118">
        <v>4</v>
      </c>
      <c r="D164" s="119" t="s">
        <v>167</v>
      </c>
      <c r="E164" s="118">
        <v>1153</v>
      </c>
      <c r="F164" s="119" t="s">
        <v>168</v>
      </c>
      <c r="G164" s="118">
        <v>13</v>
      </c>
      <c r="H164" s="119" t="s">
        <v>167</v>
      </c>
      <c r="I164" s="119" t="s">
        <v>167</v>
      </c>
      <c r="J164" s="119" t="s">
        <v>370</v>
      </c>
      <c r="K164" s="119" t="s">
        <v>188</v>
      </c>
      <c r="L164" s="121" t="s">
        <v>371</v>
      </c>
      <c r="M164" s="121" t="s">
        <v>371</v>
      </c>
      <c r="N164" s="146" t="s">
        <v>541</v>
      </c>
      <c r="O164" s="146"/>
      <c r="P164" s="146" t="s">
        <v>172</v>
      </c>
      <c r="Q164" s="123" t="s">
        <v>190</v>
      </c>
      <c r="R164" s="108" t="e">
        <f>SUMIF([2]DATA!$B$1:$B$65536,'Appendix N'!$AO164,[2]DATA!O$1:O$65536)</f>
        <v>#VALUE!</v>
      </c>
      <c r="S164" s="108"/>
      <c r="T164" s="108" t="e">
        <f t="shared" si="42"/>
        <v>#VALUE!</v>
      </c>
      <c r="U164" s="109" t="e">
        <f>SUM(SUMIF([2]DATA!$B$1:$B$65536,'Appendix N'!$AO164,[2]DATA!P$1:P$65536),SUMIF([2]DATA!$B$1:$B$65536,'Appendix N'!$AO164,[2]DATA!Q$1:Q$65536))</f>
        <v>#VALUE!</v>
      </c>
      <c r="V164" s="108">
        <v>1889492</v>
      </c>
      <c r="W164" s="110">
        <v>1875410.04</v>
      </c>
      <c r="X164" s="108">
        <v>-335092.78999999998</v>
      </c>
      <c r="Y164" s="108">
        <f t="shared" si="39"/>
        <v>1540317.25</v>
      </c>
      <c r="Z164" s="108"/>
      <c r="AA164" s="108">
        <f t="shared" si="40"/>
        <v>349174.75</v>
      </c>
      <c r="AB164" s="111" t="e">
        <f t="shared" si="43"/>
        <v>#VALUE!</v>
      </c>
      <c r="AC164" s="111" t="e">
        <f t="shared" si="45"/>
        <v>#VALUE!</v>
      </c>
      <c r="AD164" s="112">
        <f t="shared" si="41"/>
        <v>0.81520178439495905</v>
      </c>
      <c r="AE164" s="201"/>
      <c r="AF164" s="154">
        <v>4</v>
      </c>
      <c r="AG164" s="213" t="s">
        <v>227</v>
      </c>
      <c r="AH164" s="214" t="s">
        <v>384</v>
      </c>
      <c r="AI164" s="107" t="s">
        <v>384</v>
      </c>
      <c r="AJ164" s="107" t="s">
        <v>384</v>
      </c>
      <c r="AK164" s="146"/>
      <c r="AL164" s="182"/>
      <c r="AM164" s="116">
        <v>41061</v>
      </c>
      <c r="AN164" s="107" t="s">
        <v>547</v>
      </c>
      <c r="AO164" s="117" t="str">
        <f t="shared" si="44"/>
        <v>535/025/4/01/1153</v>
      </c>
    </row>
    <row r="165" spans="1:41" ht="30" customHeight="1">
      <c r="A165" s="107" t="s">
        <v>548</v>
      </c>
      <c r="B165" s="118">
        <v>535025</v>
      </c>
      <c r="C165" s="118">
        <v>6</v>
      </c>
      <c r="D165" s="119" t="s">
        <v>167</v>
      </c>
      <c r="E165" s="118">
        <v>1008</v>
      </c>
      <c r="F165" s="119" t="s">
        <v>168</v>
      </c>
      <c r="G165" s="118">
        <v>13</v>
      </c>
      <c r="H165" s="119" t="s">
        <v>167</v>
      </c>
      <c r="I165" s="119" t="s">
        <v>167</v>
      </c>
      <c r="J165" s="119" t="s">
        <v>370</v>
      </c>
      <c r="K165" s="119" t="s">
        <v>169</v>
      </c>
      <c r="L165" s="121" t="s">
        <v>371</v>
      </c>
      <c r="M165" s="121" t="s">
        <v>371</v>
      </c>
      <c r="N165" s="146" t="s">
        <v>541</v>
      </c>
      <c r="O165" s="146"/>
      <c r="P165" s="146" t="s">
        <v>172</v>
      </c>
      <c r="Q165" s="123" t="s">
        <v>173</v>
      </c>
      <c r="R165" s="108" t="e">
        <f>SUMIF([2]DATA!$B$1:$B$65536,'Appendix N'!$AO165,[2]DATA!O$1:O$65536)</f>
        <v>#VALUE!</v>
      </c>
      <c r="S165" s="108">
        <v>20923</v>
      </c>
      <c r="T165" s="108" t="e">
        <f t="shared" si="42"/>
        <v>#VALUE!</v>
      </c>
      <c r="U165" s="109"/>
      <c r="V165" s="108">
        <v>165923</v>
      </c>
      <c r="W165" s="110">
        <v>81619.62</v>
      </c>
      <c r="X165" s="108">
        <v>71796.240000000005</v>
      </c>
      <c r="Y165" s="108">
        <f t="shared" si="39"/>
        <v>153415.85999999999</v>
      </c>
      <c r="Z165" s="108">
        <f>X165+Y165</f>
        <v>225212.09999999998</v>
      </c>
      <c r="AA165" s="108">
        <f t="shared" si="40"/>
        <v>12507.140000000014</v>
      </c>
      <c r="AB165" s="111" t="e">
        <f t="shared" si="43"/>
        <v>#VALUE!</v>
      </c>
      <c r="AC165" s="111" t="e">
        <f t="shared" si="45"/>
        <v>#VALUE!</v>
      </c>
      <c r="AD165" s="112">
        <f t="shared" si="41"/>
        <v>0.92462081809031893</v>
      </c>
      <c r="AE165" s="201"/>
      <c r="AF165" s="154">
        <v>4</v>
      </c>
      <c r="AG165" s="213" t="s">
        <v>227</v>
      </c>
      <c r="AH165" s="214" t="s">
        <v>384</v>
      </c>
      <c r="AI165" s="107" t="s">
        <v>384</v>
      </c>
      <c r="AJ165" s="107" t="s">
        <v>384</v>
      </c>
      <c r="AK165" s="146"/>
      <c r="AL165" s="182"/>
      <c r="AM165" s="116">
        <v>41061</v>
      </c>
      <c r="AN165" s="107" t="s">
        <v>549</v>
      </c>
      <c r="AO165" s="117" t="str">
        <f t="shared" si="44"/>
        <v>535/025/6/01/1008</v>
      </c>
    </row>
    <row r="166" spans="1:41" ht="30" customHeight="1">
      <c r="A166" s="115" t="s">
        <v>550</v>
      </c>
      <c r="B166" s="118">
        <v>535025</v>
      </c>
      <c r="C166" s="154">
        <v>4</v>
      </c>
      <c r="D166" s="204">
        <v>82</v>
      </c>
      <c r="E166" s="154">
        <v>1100</v>
      </c>
      <c r="F166" s="119" t="s">
        <v>168</v>
      </c>
      <c r="G166" s="118">
        <v>13</v>
      </c>
      <c r="H166" s="119" t="s">
        <v>167</v>
      </c>
      <c r="I166" s="119" t="s">
        <v>167</v>
      </c>
      <c r="J166" s="119" t="s">
        <v>370</v>
      </c>
      <c r="K166" s="119" t="s">
        <v>188</v>
      </c>
      <c r="L166" s="121" t="s">
        <v>371</v>
      </c>
      <c r="M166" s="121" t="s">
        <v>371</v>
      </c>
      <c r="N166" s="146" t="s">
        <v>541</v>
      </c>
      <c r="O166" s="146"/>
      <c r="P166" s="146" t="s">
        <v>172</v>
      </c>
      <c r="Q166" s="178" t="s">
        <v>551</v>
      </c>
      <c r="R166" s="109"/>
      <c r="S166" s="109"/>
      <c r="T166" s="109"/>
      <c r="U166" s="109"/>
      <c r="V166" s="108">
        <v>3662418</v>
      </c>
      <c r="X166" s="109">
        <v>3662418</v>
      </c>
      <c r="Y166" s="108">
        <f t="shared" si="39"/>
        <v>3662418</v>
      </c>
      <c r="Z166" s="108"/>
      <c r="AA166" s="108">
        <f t="shared" si="40"/>
        <v>0</v>
      </c>
      <c r="AB166" s="111"/>
      <c r="AC166" s="111"/>
      <c r="AD166" s="112">
        <v>0</v>
      </c>
      <c r="AE166" s="201"/>
      <c r="AF166" s="196"/>
      <c r="AG166" s="196"/>
      <c r="AK166" s="146"/>
      <c r="AL166" s="182"/>
      <c r="AM166" s="116"/>
      <c r="AN166" s="107"/>
      <c r="AO166" s="117"/>
    </row>
    <row r="167" spans="1:41" ht="30" customHeight="1">
      <c r="A167" s="115" t="s">
        <v>550</v>
      </c>
      <c r="B167" s="118">
        <v>535025</v>
      </c>
      <c r="C167" s="154">
        <v>4</v>
      </c>
      <c r="D167" s="204">
        <v>82</v>
      </c>
      <c r="E167" s="154">
        <v>1101</v>
      </c>
      <c r="F167" s="119" t="s">
        <v>168</v>
      </c>
      <c r="G167" s="118">
        <v>13</v>
      </c>
      <c r="H167" s="119" t="s">
        <v>167</v>
      </c>
      <c r="I167" s="119" t="s">
        <v>167</v>
      </c>
      <c r="J167" s="119" t="s">
        <v>370</v>
      </c>
      <c r="K167" s="119" t="s">
        <v>188</v>
      </c>
      <c r="L167" s="121" t="s">
        <v>371</v>
      </c>
      <c r="M167" s="121" t="s">
        <v>371</v>
      </c>
      <c r="N167" s="146" t="s">
        <v>541</v>
      </c>
      <c r="O167" s="146"/>
      <c r="P167" s="146" t="s">
        <v>172</v>
      </c>
      <c r="Q167" s="178" t="s">
        <v>552</v>
      </c>
      <c r="R167" s="109"/>
      <c r="S167" s="109"/>
      <c r="T167" s="109"/>
      <c r="U167" s="109"/>
      <c r="V167" s="108">
        <v>2348090</v>
      </c>
      <c r="X167" s="109">
        <v>2348090</v>
      </c>
      <c r="Y167" s="108">
        <f t="shared" si="39"/>
        <v>2348090</v>
      </c>
      <c r="Z167" s="108"/>
      <c r="AA167" s="108">
        <f t="shared" si="40"/>
        <v>0</v>
      </c>
      <c r="AB167" s="111"/>
      <c r="AC167" s="111"/>
      <c r="AD167" s="112">
        <v>0</v>
      </c>
      <c r="AE167" s="201"/>
      <c r="AF167" s="196"/>
      <c r="AG167" s="196"/>
      <c r="AK167" s="146"/>
      <c r="AL167" s="182"/>
      <c r="AM167" s="116"/>
      <c r="AN167" s="107"/>
      <c r="AO167" s="117"/>
    </row>
    <row r="168" spans="1:41" ht="45.75" customHeight="1">
      <c r="A168" s="174" t="s">
        <v>553</v>
      </c>
      <c r="B168" s="175">
        <v>525025</v>
      </c>
      <c r="C168" s="175">
        <v>5</v>
      </c>
      <c r="D168" s="176" t="s">
        <v>168</v>
      </c>
      <c r="E168" s="175">
        <v>1240</v>
      </c>
      <c r="F168" s="176" t="s">
        <v>168</v>
      </c>
      <c r="G168" s="176" t="s">
        <v>187</v>
      </c>
      <c r="H168" s="176" t="s">
        <v>167</v>
      </c>
      <c r="I168" s="176" t="s">
        <v>167</v>
      </c>
      <c r="J168" s="175">
        <v>250</v>
      </c>
      <c r="K168" s="177" t="s">
        <v>188</v>
      </c>
      <c r="L168" s="216" t="s">
        <v>554</v>
      </c>
      <c r="M168" s="125" t="s">
        <v>171</v>
      </c>
      <c r="N168" s="146" t="s">
        <v>388</v>
      </c>
      <c r="O168" s="146" t="s">
        <v>172</v>
      </c>
      <c r="P168" s="146"/>
      <c r="Q168" s="178" t="s">
        <v>190</v>
      </c>
      <c r="R168" s="179" t="e">
        <f>SUMIF([2]DATA!$B$1:$B$65536,'Appendix N'!$AO168,[2]DATA!O$1:O$65536)</f>
        <v>#VALUE!</v>
      </c>
      <c r="S168" s="179">
        <v>4890900</v>
      </c>
      <c r="T168" s="179" t="e">
        <f>SUM(R168:S168)</f>
        <v>#VALUE!</v>
      </c>
      <c r="U168" s="109"/>
      <c r="V168" s="199">
        <v>450000</v>
      </c>
      <c r="W168" s="200">
        <v>0</v>
      </c>
      <c r="X168" s="109">
        <v>0</v>
      </c>
      <c r="Y168" s="108">
        <f t="shared" si="39"/>
        <v>0</v>
      </c>
      <c r="Z168" s="108"/>
      <c r="AA168" s="108">
        <f t="shared" si="40"/>
        <v>450000</v>
      </c>
      <c r="AB168" s="111" t="e">
        <f>IF(T168&lt;&gt;0,Y168/T168,0)</f>
        <v>#VALUE!</v>
      </c>
      <c r="AC168" s="111" t="e">
        <f>Y168/R168</f>
        <v>#VALUE!</v>
      </c>
      <c r="AD168" s="112">
        <f t="shared" si="41"/>
        <v>0</v>
      </c>
      <c r="AE168" s="181"/>
      <c r="AF168" s="182"/>
      <c r="AG168" s="146"/>
      <c r="AL168" s="115"/>
      <c r="AM168" s="183"/>
      <c r="AN168" s="107" t="s">
        <v>389</v>
      </c>
      <c r="AO168" s="117" t="str">
        <f t="shared" si="44"/>
        <v>525/025/5/05/1240</v>
      </c>
    </row>
    <row r="169" spans="1:41" s="198" customFormat="1" ht="30" customHeight="1">
      <c r="A169" s="107" t="s">
        <v>555</v>
      </c>
      <c r="B169" s="118">
        <v>535025</v>
      </c>
      <c r="C169" s="118">
        <v>6</v>
      </c>
      <c r="D169" s="119" t="s">
        <v>167</v>
      </c>
      <c r="E169" s="118">
        <v>1009</v>
      </c>
      <c r="F169" s="119" t="s">
        <v>168</v>
      </c>
      <c r="G169" s="118">
        <v>13</v>
      </c>
      <c r="H169" s="119" t="s">
        <v>167</v>
      </c>
      <c r="I169" s="119" t="s">
        <v>167</v>
      </c>
      <c r="J169" s="119" t="s">
        <v>370</v>
      </c>
      <c r="K169" s="119" t="s">
        <v>169</v>
      </c>
      <c r="L169" s="121" t="s">
        <v>371</v>
      </c>
      <c r="M169" s="121" t="s">
        <v>371</v>
      </c>
      <c r="N169" s="146" t="s">
        <v>541</v>
      </c>
      <c r="O169" s="146"/>
      <c r="P169" s="146" t="s">
        <v>172</v>
      </c>
      <c r="Q169" s="123" t="s">
        <v>173</v>
      </c>
      <c r="R169" s="108" t="e">
        <f>SUMIF([2]DATA!$B$1:$B$65536,'Appendix N'!$AO169,[2]DATA!O$1:O$65536)</f>
        <v>#VALUE!</v>
      </c>
      <c r="S169" s="108">
        <v>-3448826</v>
      </c>
      <c r="T169" s="108" t="e">
        <f t="shared" si="42"/>
        <v>#VALUE!</v>
      </c>
      <c r="U169" s="109"/>
      <c r="V169" s="108">
        <v>51174</v>
      </c>
      <c r="W169" s="110">
        <v>50945.81</v>
      </c>
      <c r="X169" s="108">
        <v>0</v>
      </c>
      <c r="Y169" s="108">
        <f t="shared" si="39"/>
        <v>50945.81</v>
      </c>
      <c r="Z169" s="108"/>
      <c r="AA169" s="108">
        <f t="shared" si="40"/>
        <v>228.19000000000233</v>
      </c>
      <c r="AB169" s="111" t="e">
        <f t="shared" si="43"/>
        <v>#VALUE!</v>
      </c>
      <c r="AC169" s="111" t="e">
        <f t="shared" si="45"/>
        <v>#VALUE!</v>
      </c>
      <c r="AD169" s="112">
        <f t="shared" si="41"/>
        <v>0.99554089967561643</v>
      </c>
      <c r="AE169" s="201"/>
      <c r="AF169" s="113"/>
      <c r="AG169" s="217"/>
      <c r="AH169" s="214"/>
      <c r="AI169" s="107" t="s">
        <v>313</v>
      </c>
      <c r="AJ169" s="107"/>
      <c r="AK169" s="146"/>
      <c r="AL169" s="182"/>
      <c r="AM169" s="116"/>
      <c r="AN169" s="107" t="s">
        <v>556</v>
      </c>
      <c r="AO169" s="197" t="str">
        <f t="shared" si="44"/>
        <v>535/025/6/01/1009</v>
      </c>
    </row>
    <row r="170" spans="1:41" s="198" customFormat="1" ht="30" customHeight="1">
      <c r="A170" s="107" t="s">
        <v>557</v>
      </c>
      <c r="B170" s="118">
        <v>525025</v>
      </c>
      <c r="C170" s="118">
        <v>5</v>
      </c>
      <c r="D170" s="119" t="s">
        <v>168</v>
      </c>
      <c r="E170" s="118">
        <v>1244</v>
      </c>
      <c r="F170" s="119" t="s">
        <v>168</v>
      </c>
      <c r="G170" s="119" t="s">
        <v>187</v>
      </c>
      <c r="H170" s="119" t="s">
        <v>167</v>
      </c>
      <c r="I170" s="119" t="s">
        <v>167</v>
      </c>
      <c r="J170" s="119">
        <v>250</v>
      </c>
      <c r="K170" s="119" t="s">
        <v>188</v>
      </c>
      <c r="L170" s="128" t="s">
        <v>492</v>
      </c>
      <c r="M170" s="120" t="s">
        <v>491</v>
      </c>
      <c r="N170" s="146"/>
      <c r="O170" s="146" t="s">
        <v>172</v>
      </c>
      <c r="P170" s="146"/>
      <c r="Q170" s="123" t="s">
        <v>190</v>
      </c>
      <c r="R170" s="108"/>
      <c r="S170" s="108"/>
      <c r="T170" s="108"/>
      <c r="U170" s="109"/>
      <c r="V170" s="108">
        <v>510000</v>
      </c>
      <c r="W170" s="110">
        <v>0</v>
      </c>
      <c r="X170" s="108">
        <v>0</v>
      </c>
      <c r="Y170" s="108">
        <f t="shared" si="39"/>
        <v>0</v>
      </c>
      <c r="Z170" s="108"/>
      <c r="AA170" s="108">
        <f t="shared" si="40"/>
        <v>510000</v>
      </c>
      <c r="AB170" s="111"/>
      <c r="AC170" s="111"/>
      <c r="AD170" s="112">
        <f t="shared" si="41"/>
        <v>0</v>
      </c>
      <c r="AE170" s="201"/>
      <c r="AF170" s="113"/>
      <c r="AG170" s="194"/>
      <c r="AH170" s="182"/>
      <c r="AI170" s="107"/>
      <c r="AJ170" s="107"/>
      <c r="AK170" s="146"/>
      <c r="AL170" s="182"/>
      <c r="AM170" s="116"/>
      <c r="AN170" s="107" t="s">
        <v>558</v>
      </c>
      <c r="AO170" s="197" t="str">
        <f t="shared" si="44"/>
        <v>525/025/5/05/1244</v>
      </c>
    </row>
    <row r="171" spans="1:41" s="198" customFormat="1" ht="35.1" customHeight="1">
      <c r="A171" s="107" t="s">
        <v>559</v>
      </c>
      <c r="B171" s="118">
        <v>525025</v>
      </c>
      <c r="C171" s="118">
        <v>6</v>
      </c>
      <c r="D171" s="119" t="s">
        <v>167</v>
      </c>
      <c r="E171" s="118">
        <v>1010</v>
      </c>
      <c r="F171" s="119" t="s">
        <v>168</v>
      </c>
      <c r="G171" s="118">
        <v>11</v>
      </c>
      <c r="H171" s="119" t="s">
        <v>167</v>
      </c>
      <c r="I171" s="119" t="s">
        <v>167</v>
      </c>
      <c r="J171" s="119" t="s">
        <v>391</v>
      </c>
      <c r="K171" s="119" t="s">
        <v>188</v>
      </c>
      <c r="L171" s="121" t="s">
        <v>392</v>
      </c>
      <c r="M171" s="128" t="s">
        <v>393</v>
      </c>
      <c r="N171" s="146" t="s">
        <v>400</v>
      </c>
      <c r="O171" s="146"/>
      <c r="P171" s="146" t="s">
        <v>172</v>
      </c>
      <c r="Q171" s="123" t="s">
        <v>173</v>
      </c>
      <c r="R171" s="108" t="e">
        <f>SUMIF([2]DATA!$B$1:$B$65536,'Appendix N'!$AO171,[2]DATA!O$1:O$65536)</f>
        <v>#VALUE!</v>
      </c>
      <c r="S171" s="108">
        <v>-19908</v>
      </c>
      <c r="T171" s="108" t="e">
        <f t="shared" si="42"/>
        <v>#VALUE!</v>
      </c>
      <c r="U171" s="109"/>
      <c r="V171" s="108">
        <v>1972996</v>
      </c>
      <c r="W171" s="110">
        <v>1583700.96</v>
      </c>
      <c r="X171" s="108">
        <v>389295.04</v>
      </c>
      <c r="Y171" s="108">
        <f t="shared" si="39"/>
        <v>1972996</v>
      </c>
      <c r="Z171" s="108"/>
      <c r="AA171" s="108">
        <f t="shared" si="40"/>
        <v>0</v>
      </c>
      <c r="AB171" s="111" t="e">
        <f t="shared" si="43"/>
        <v>#VALUE!</v>
      </c>
      <c r="AC171" s="111" t="e">
        <f t="shared" si="45"/>
        <v>#VALUE!</v>
      </c>
      <c r="AD171" s="112">
        <f t="shared" si="41"/>
        <v>1</v>
      </c>
      <c r="AE171" s="201"/>
      <c r="AF171" s="113" t="s">
        <v>560</v>
      </c>
      <c r="AG171" s="114" t="s">
        <v>395</v>
      </c>
      <c r="AH171" s="115" t="s">
        <v>248</v>
      </c>
      <c r="AI171" s="107" t="s">
        <v>248</v>
      </c>
      <c r="AJ171" s="107" t="s">
        <v>561</v>
      </c>
      <c r="AK171" s="146"/>
      <c r="AL171" s="182"/>
      <c r="AM171" s="116"/>
      <c r="AN171" s="107" t="s">
        <v>562</v>
      </c>
      <c r="AO171" s="197" t="str">
        <f t="shared" si="44"/>
        <v>525/025/6/01/1010</v>
      </c>
    </row>
    <row r="172" spans="1:41" s="198" customFormat="1" ht="30" customHeight="1">
      <c r="A172" s="107" t="s">
        <v>419</v>
      </c>
      <c r="B172" s="118">
        <v>525025</v>
      </c>
      <c r="C172" s="118">
        <v>6</v>
      </c>
      <c r="D172" s="119">
        <v>61</v>
      </c>
      <c r="E172" s="118">
        <v>1105</v>
      </c>
      <c r="F172" s="119" t="s">
        <v>168</v>
      </c>
      <c r="G172" s="119">
        <v>11</v>
      </c>
      <c r="H172" s="119" t="s">
        <v>167</v>
      </c>
      <c r="I172" s="119" t="s">
        <v>167</v>
      </c>
      <c r="J172" s="119" t="s">
        <v>391</v>
      </c>
      <c r="K172" s="119" t="s">
        <v>169</v>
      </c>
      <c r="L172" s="121" t="s">
        <v>392</v>
      </c>
      <c r="M172" s="128" t="s">
        <v>393</v>
      </c>
      <c r="N172" s="146"/>
      <c r="O172" s="146" t="s">
        <v>172</v>
      </c>
      <c r="P172" s="146"/>
      <c r="Q172" s="178" t="s">
        <v>493</v>
      </c>
      <c r="R172" s="108" t="e">
        <f>SUMIF([2]DATA!$B$1:$B$65536,'Appendix N'!$AO172,[2]DATA!O$1:O$65536)</f>
        <v>#VALUE!</v>
      </c>
      <c r="S172" s="108">
        <v>0</v>
      </c>
      <c r="T172" s="108" t="e">
        <f t="shared" si="42"/>
        <v>#VALUE!</v>
      </c>
      <c r="U172" s="109" t="e">
        <f>SUM(SUMIF([2]DATA!$B$1:$B$65536,'Appendix N'!$AO172,[2]DATA!P$1:P$65536),SUMIF([2]DATA!$B$1:$B$65536,'Appendix N'!$AO172,[2]DATA!Q$1:Q$65536))</f>
        <v>#VALUE!</v>
      </c>
      <c r="V172" s="108">
        <v>856328</v>
      </c>
      <c r="W172" s="110">
        <v>0</v>
      </c>
      <c r="X172" s="108">
        <v>0</v>
      </c>
      <c r="Y172" s="108">
        <f t="shared" si="39"/>
        <v>0</v>
      </c>
      <c r="Z172" s="108"/>
      <c r="AA172" s="108">
        <f t="shared" si="40"/>
        <v>856328</v>
      </c>
      <c r="AB172" s="111" t="e">
        <f t="shared" si="43"/>
        <v>#VALUE!</v>
      </c>
      <c r="AC172" s="111" t="e">
        <f t="shared" si="45"/>
        <v>#VALUE!</v>
      </c>
      <c r="AD172" s="112">
        <f t="shared" si="41"/>
        <v>0</v>
      </c>
      <c r="AE172" s="201"/>
      <c r="AF172" s="154"/>
      <c r="AG172" s="114"/>
      <c r="AH172" s="115"/>
      <c r="AI172" s="107"/>
      <c r="AJ172" s="107"/>
      <c r="AK172" s="107"/>
      <c r="AL172" s="115"/>
      <c r="AM172" s="205"/>
      <c r="AN172" s="121" t="s">
        <v>495</v>
      </c>
      <c r="AO172" s="197" t="str">
        <f t="shared" si="44"/>
        <v>525/025/6/61/1105</v>
      </c>
    </row>
    <row r="173" spans="1:41" s="198" customFormat="1" ht="30" customHeight="1">
      <c r="A173" s="107" t="s">
        <v>563</v>
      </c>
      <c r="B173" s="118">
        <v>525025</v>
      </c>
      <c r="C173" s="118">
        <v>6</v>
      </c>
      <c r="D173" s="119">
        <v>61</v>
      </c>
      <c r="E173" s="118">
        <v>1110</v>
      </c>
      <c r="F173" s="119" t="s">
        <v>168</v>
      </c>
      <c r="G173" s="119">
        <v>11</v>
      </c>
      <c r="H173" s="119" t="s">
        <v>167</v>
      </c>
      <c r="I173" s="119" t="s">
        <v>167</v>
      </c>
      <c r="J173" s="119" t="s">
        <v>391</v>
      </c>
      <c r="K173" s="119" t="s">
        <v>169</v>
      </c>
      <c r="L173" s="121" t="s">
        <v>392</v>
      </c>
      <c r="M173" s="128" t="s">
        <v>393</v>
      </c>
      <c r="N173" s="146"/>
      <c r="O173" s="146" t="s">
        <v>172</v>
      </c>
      <c r="P173" s="146"/>
      <c r="Q173" s="178" t="s">
        <v>493</v>
      </c>
      <c r="R173" s="108" t="e">
        <f>SUMIF([2]DATA!$B$1:$B$65536,'Appendix N'!$AO173,[2]DATA!O$1:O$65536)</f>
        <v>#VALUE!</v>
      </c>
      <c r="S173" s="108">
        <v>0</v>
      </c>
      <c r="T173" s="108" t="e">
        <f t="shared" si="42"/>
        <v>#VALUE!</v>
      </c>
      <c r="U173" s="109" t="e">
        <f>SUM(SUMIF([2]DATA!$B$1:$B$65536,'Appendix N'!$AO173,[2]DATA!P$1:P$65536),SUMIF([2]DATA!$B$1:$B$65536,'Appendix N'!$AO173,[2]DATA!Q$1:Q$65536))</f>
        <v>#VALUE!</v>
      </c>
      <c r="V173" s="108">
        <v>600000</v>
      </c>
      <c r="W173" s="110">
        <v>0</v>
      </c>
      <c r="X173" s="108">
        <v>0</v>
      </c>
      <c r="Y173" s="108">
        <f t="shared" si="39"/>
        <v>0</v>
      </c>
      <c r="Z173" s="108"/>
      <c r="AA173" s="108">
        <f t="shared" si="40"/>
        <v>600000</v>
      </c>
      <c r="AB173" s="111" t="e">
        <f t="shared" si="43"/>
        <v>#VALUE!</v>
      </c>
      <c r="AC173" s="111" t="e">
        <f t="shared" si="45"/>
        <v>#VALUE!</v>
      </c>
      <c r="AD173" s="112">
        <f t="shared" si="41"/>
        <v>0</v>
      </c>
      <c r="AE173" s="201"/>
      <c r="AF173" s="154"/>
      <c r="AG173" s="114"/>
      <c r="AH173" s="115"/>
      <c r="AI173" s="107"/>
      <c r="AJ173" s="107"/>
      <c r="AK173" s="107"/>
      <c r="AL173" s="115"/>
      <c r="AM173" s="205"/>
      <c r="AN173" s="121" t="s">
        <v>495</v>
      </c>
      <c r="AO173" s="197" t="str">
        <f t="shared" si="44"/>
        <v>525/025/6/61/1110</v>
      </c>
    </row>
    <row r="174" spans="1:41" s="198" customFormat="1" ht="30" customHeight="1">
      <c r="A174" s="107" t="s">
        <v>564</v>
      </c>
      <c r="B174" s="118">
        <v>525025</v>
      </c>
      <c r="C174" s="118">
        <v>6</v>
      </c>
      <c r="D174" s="119">
        <v>61</v>
      </c>
      <c r="E174" s="118">
        <v>1111</v>
      </c>
      <c r="F174" s="119" t="s">
        <v>168</v>
      </c>
      <c r="G174" s="119">
        <v>11</v>
      </c>
      <c r="H174" s="119" t="s">
        <v>167</v>
      </c>
      <c r="I174" s="119" t="s">
        <v>167</v>
      </c>
      <c r="J174" s="119" t="s">
        <v>391</v>
      </c>
      <c r="K174" s="119" t="s">
        <v>169</v>
      </c>
      <c r="L174" s="121" t="s">
        <v>392</v>
      </c>
      <c r="M174" s="128" t="s">
        <v>393</v>
      </c>
      <c r="N174" s="146"/>
      <c r="O174" s="146" t="s">
        <v>172</v>
      </c>
      <c r="P174" s="146"/>
      <c r="Q174" s="178" t="s">
        <v>493</v>
      </c>
      <c r="R174" s="108" t="e">
        <f>SUMIF([2]DATA!$B$1:$B$65536,'Appendix N'!$AO174,[2]DATA!O$1:O$65536)</f>
        <v>#VALUE!</v>
      </c>
      <c r="S174" s="108">
        <v>0</v>
      </c>
      <c r="T174" s="108" t="e">
        <f t="shared" si="42"/>
        <v>#VALUE!</v>
      </c>
      <c r="U174" s="109" t="e">
        <f>SUM(SUMIF([2]DATA!$B$1:$B$65536,'Appendix N'!$AO174,[2]DATA!P$1:P$65536),SUMIF([2]DATA!$B$1:$B$65536,'Appendix N'!$AO174,[2]DATA!Q$1:Q$65536))</f>
        <v>#VALUE!</v>
      </c>
      <c r="V174" s="108">
        <v>600000</v>
      </c>
      <c r="W174" s="110">
        <v>0</v>
      </c>
      <c r="X174" s="108">
        <v>0</v>
      </c>
      <c r="Y174" s="108">
        <f t="shared" si="39"/>
        <v>0</v>
      </c>
      <c r="Z174" s="108"/>
      <c r="AA174" s="108">
        <f t="shared" si="40"/>
        <v>600000</v>
      </c>
      <c r="AB174" s="111" t="e">
        <f t="shared" si="43"/>
        <v>#VALUE!</v>
      </c>
      <c r="AC174" s="111" t="e">
        <f t="shared" si="45"/>
        <v>#VALUE!</v>
      </c>
      <c r="AD174" s="112">
        <f t="shared" si="41"/>
        <v>0</v>
      </c>
      <c r="AE174" s="201"/>
      <c r="AF174" s="154"/>
      <c r="AG174" s="114"/>
      <c r="AH174" s="115"/>
      <c r="AI174" s="107"/>
      <c r="AJ174" s="107"/>
      <c r="AK174" s="107"/>
      <c r="AL174" s="115"/>
      <c r="AM174" s="205"/>
      <c r="AN174" s="121" t="s">
        <v>495</v>
      </c>
      <c r="AO174" s="197" t="str">
        <f t="shared" si="44"/>
        <v>525/025/6/61/1111</v>
      </c>
    </row>
    <row r="175" spans="1:41" s="198" customFormat="1" ht="30" customHeight="1">
      <c r="A175" s="107" t="s">
        <v>565</v>
      </c>
      <c r="B175" s="118">
        <v>525025</v>
      </c>
      <c r="C175" s="118">
        <v>6</v>
      </c>
      <c r="D175" s="119">
        <v>61</v>
      </c>
      <c r="E175" s="118">
        <v>1112</v>
      </c>
      <c r="F175" s="119" t="s">
        <v>168</v>
      </c>
      <c r="G175" s="119">
        <v>11</v>
      </c>
      <c r="H175" s="119" t="s">
        <v>167</v>
      </c>
      <c r="I175" s="119" t="s">
        <v>167</v>
      </c>
      <c r="J175" s="119" t="s">
        <v>391</v>
      </c>
      <c r="K175" s="119" t="s">
        <v>169</v>
      </c>
      <c r="L175" s="121" t="s">
        <v>392</v>
      </c>
      <c r="M175" s="128" t="s">
        <v>393</v>
      </c>
      <c r="N175" s="146"/>
      <c r="O175" s="146" t="s">
        <v>172</v>
      </c>
      <c r="P175" s="146"/>
      <c r="Q175" s="178" t="s">
        <v>493</v>
      </c>
      <c r="R175" s="108" t="e">
        <f>SUMIF([2]DATA!$B$1:$B$65536,'Appendix N'!$AO175,[2]DATA!O$1:O$65536)</f>
        <v>#VALUE!</v>
      </c>
      <c r="S175" s="108">
        <v>0</v>
      </c>
      <c r="T175" s="108" t="e">
        <f t="shared" si="42"/>
        <v>#VALUE!</v>
      </c>
      <c r="U175" s="109" t="e">
        <f>SUM(SUMIF([2]DATA!$B$1:$B$65536,'Appendix N'!$AO175,[2]DATA!P$1:P$65536),SUMIF([2]DATA!$B$1:$B$65536,'Appendix N'!$AO175,[2]DATA!Q$1:Q$65536))</f>
        <v>#VALUE!</v>
      </c>
      <c r="V175" s="108">
        <v>600000</v>
      </c>
      <c r="W175" s="110">
        <v>0</v>
      </c>
      <c r="X175" s="108">
        <v>0</v>
      </c>
      <c r="Y175" s="108">
        <f t="shared" si="39"/>
        <v>0</v>
      </c>
      <c r="Z175" s="108"/>
      <c r="AA175" s="108">
        <f t="shared" si="40"/>
        <v>600000</v>
      </c>
      <c r="AB175" s="111" t="e">
        <f t="shared" si="43"/>
        <v>#VALUE!</v>
      </c>
      <c r="AC175" s="111" t="e">
        <f t="shared" si="45"/>
        <v>#VALUE!</v>
      </c>
      <c r="AD175" s="112">
        <f t="shared" si="41"/>
        <v>0</v>
      </c>
      <c r="AE175" s="201"/>
      <c r="AF175" s="154"/>
      <c r="AG175" s="114"/>
      <c r="AH175" s="115"/>
      <c r="AI175" s="107"/>
      <c r="AJ175" s="107"/>
      <c r="AK175" s="107"/>
      <c r="AL175" s="115"/>
      <c r="AM175" s="205"/>
      <c r="AN175" s="121" t="s">
        <v>495</v>
      </c>
      <c r="AO175" s="197" t="str">
        <f t="shared" si="44"/>
        <v>525/025/6/61/1112</v>
      </c>
    </row>
    <row r="176" spans="1:41" s="198" customFormat="1" ht="30" customHeight="1">
      <c r="A176" s="107" t="s">
        <v>566</v>
      </c>
      <c r="B176" s="118">
        <v>525025</v>
      </c>
      <c r="C176" s="118">
        <v>6</v>
      </c>
      <c r="D176" s="119">
        <v>61</v>
      </c>
      <c r="E176" s="118">
        <v>1113</v>
      </c>
      <c r="F176" s="119" t="s">
        <v>168</v>
      </c>
      <c r="G176" s="119">
        <v>11</v>
      </c>
      <c r="H176" s="119" t="s">
        <v>167</v>
      </c>
      <c r="I176" s="119" t="s">
        <v>167</v>
      </c>
      <c r="J176" s="119" t="s">
        <v>391</v>
      </c>
      <c r="K176" s="119" t="s">
        <v>169</v>
      </c>
      <c r="L176" s="121" t="s">
        <v>392</v>
      </c>
      <c r="M176" s="128" t="s">
        <v>393</v>
      </c>
      <c r="N176" s="146"/>
      <c r="O176" s="146" t="s">
        <v>172</v>
      </c>
      <c r="P176" s="146"/>
      <c r="Q176" s="178" t="s">
        <v>493</v>
      </c>
      <c r="R176" s="108" t="e">
        <f>SUMIF([2]DATA!$B$1:$B$65536,'Appendix N'!$AO176,[2]DATA!O$1:O$65536)</f>
        <v>#VALUE!</v>
      </c>
      <c r="S176" s="108">
        <v>0</v>
      </c>
      <c r="T176" s="108" t="e">
        <f t="shared" si="42"/>
        <v>#VALUE!</v>
      </c>
      <c r="U176" s="109" t="e">
        <f>SUM(SUMIF([2]DATA!$B$1:$B$65536,'Appendix N'!$AO176,[2]DATA!P$1:P$65536),SUMIF([2]DATA!$B$1:$B$65536,'Appendix N'!$AO176,[2]DATA!Q$1:Q$65536))</f>
        <v>#VALUE!</v>
      </c>
      <c r="V176" s="108">
        <v>600000</v>
      </c>
      <c r="W176" s="110">
        <v>0</v>
      </c>
      <c r="X176" s="108">
        <v>0</v>
      </c>
      <c r="Y176" s="108">
        <f t="shared" si="39"/>
        <v>0</v>
      </c>
      <c r="Z176" s="108"/>
      <c r="AA176" s="108">
        <f t="shared" si="40"/>
        <v>600000</v>
      </c>
      <c r="AB176" s="111" t="e">
        <f t="shared" si="43"/>
        <v>#VALUE!</v>
      </c>
      <c r="AC176" s="111" t="e">
        <f t="shared" si="45"/>
        <v>#VALUE!</v>
      </c>
      <c r="AD176" s="112">
        <f t="shared" si="41"/>
        <v>0</v>
      </c>
      <c r="AE176" s="201"/>
      <c r="AF176" s="154"/>
      <c r="AG176" s="114"/>
      <c r="AH176" s="115"/>
      <c r="AI176" s="107"/>
      <c r="AJ176" s="107"/>
      <c r="AK176" s="107"/>
      <c r="AL176" s="115"/>
      <c r="AM176" s="205"/>
      <c r="AN176" s="121" t="s">
        <v>495</v>
      </c>
      <c r="AO176" s="197" t="str">
        <f t="shared" si="44"/>
        <v>525/025/6/61/1113</v>
      </c>
    </row>
    <row r="177" spans="1:66" s="198" customFormat="1" ht="30" customHeight="1">
      <c r="A177" s="107" t="s">
        <v>567</v>
      </c>
      <c r="B177" s="118">
        <v>525025</v>
      </c>
      <c r="C177" s="118">
        <v>6</v>
      </c>
      <c r="D177" s="119">
        <v>61</v>
      </c>
      <c r="E177" s="118">
        <v>1114</v>
      </c>
      <c r="F177" s="119" t="s">
        <v>168</v>
      </c>
      <c r="G177" s="119">
        <v>11</v>
      </c>
      <c r="H177" s="119" t="s">
        <v>167</v>
      </c>
      <c r="I177" s="119" t="s">
        <v>167</v>
      </c>
      <c r="J177" s="119" t="s">
        <v>391</v>
      </c>
      <c r="K177" s="119" t="s">
        <v>169</v>
      </c>
      <c r="L177" s="121" t="s">
        <v>392</v>
      </c>
      <c r="M177" s="128" t="s">
        <v>393</v>
      </c>
      <c r="N177" s="146"/>
      <c r="O177" s="146" t="s">
        <v>172</v>
      </c>
      <c r="P177" s="146"/>
      <c r="Q177" s="178" t="s">
        <v>493</v>
      </c>
      <c r="R177" s="108" t="e">
        <f>SUMIF([2]DATA!$B$1:$B$65536,'Appendix N'!$AO177,[2]DATA!O$1:O$65536)</f>
        <v>#VALUE!</v>
      </c>
      <c r="S177" s="108">
        <v>0</v>
      </c>
      <c r="T177" s="108" t="e">
        <f t="shared" si="42"/>
        <v>#VALUE!</v>
      </c>
      <c r="U177" s="109" t="e">
        <f>SUM(SUMIF([2]DATA!$B$1:$B$65536,'Appendix N'!$AO177,[2]DATA!P$1:P$65536),SUMIF([2]DATA!$B$1:$B$65536,'Appendix N'!$AO177,[2]DATA!Q$1:Q$65536))</f>
        <v>#VALUE!</v>
      </c>
      <c r="V177" s="108">
        <v>600000</v>
      </c>
      <c r="W177" s="110">
        <v>0</v>
      </c>
      <c r="X177" s="108">
        <v>0</v>
      </c>
      <c r="Y177" s="108">
        <f t="shared" si="39"/>
        <v>0</v>
      </c>
      <c r="Z177" s="108"/>
      <c r="AA177" s="108">
        <f t="shared" si="40"/>
        <v>600000</v>
      </c>
      <c r="AB177" s="111" t="e">
        <f t="shared" si="43"/>
        <v>#VALUE!</v>
      </c>
      <c r="AC177" s="111" t="e">
        <f t="shared" si="45"/>
        <v>#VALUE!</v>
      </c>
      <c r="AD177" s="112">
        <f t="shared" si="41"/>
        <v>0</v>
      </c>
      <c r="AE177" s="201"/>
      <c r="AF177" s="154"/>
      <c r="AG177" s="114"/>
      <c r="AH177" s="115"/>
      <c r="AI177" s="107"/>
      <c r="AJ177" s="107"/>
      <c r="AK177" s="107"/>
      <c r="AL177" s="115"/>
      <c r="AM177" s="205"/>
      <c r="AN177" s="121" t="s">
        <v>495</v>
      </c>
      <c r="AO177" s="197" t="str">
        <f t="shared" si="44"/>
        <v>525/025/6/61/1114</v>
      </c>
    </row>
    <row r="178" spans="1:66" s="198" customFormat="1" ht="30" customHeight="1">
      <c r="A178" s="107" t="s">
        <v>568</v>
      </c>
      <c r="B178" s="118">
        <v>525025</v>
      </c>
      <c r="C178" s="118">
        <v>6</v>
      </c>
      <c r="D178" s="119">
        <v>61</v>
      </c>
      <c r="E178" s="118">
        <v>1115</v>
      </c>
      <c r="F178" s="119" t="s">
        <v>168</v>
      </c>
      <c r="G178" s="119">
        <v>11</v>
      </c>
      <c r="H178" s="119" t="s">
        <v>167</v>
      </c>
      <c r="I178" s="119" t="s">
        <v>167</v>
      </c>
      <c r="J178" s="119" t="s">
        <v>391</v>
      </c>
      <c r="K178" s="119" t="s">
        <v>169</v>
      </c>
      <c r="L178" s="121" t="s">
        <v>392</v>
      </c>
      <c r="M178" s="128" t="s">
        <v>393</v>
      </c>
      <c r="N178" s="146"/>
      <c r="O178" s="146" t="s">
        <v>172</v>
      </c>
      <c r="P178" s="146"/>
      <c r="Q178" s="178" t="s">
        <v>493</v>
      </c>
      <c r="R178" s="108" t="e">
        <f>SUMIF([2]DATA!$B$1:$B$65536,'Appendix N'!$AO178,[2]DATA!O$1:O$65536)</f>
        <v>#VALUE!</v>
      </c>
      <c r="S178" s="108">
        <v>0</v>
      </c>
      <c r="T178" s="108" t="e">
        <f t="shared" si="42"/>
        <v>#VALUE!</v>
      </c>
      <c r="U178" s="109" t="e">
        <f>SUM(SUMIF([2]DATA!$B$1:$B$65536,'Appendix N'!$AO178,[2]DATA!P$1:P$65536),SUMIF([2]DATA!$B$1:$B$65536,'Appendix N'!$AO178,[2]DATA!Q$1:Q$65536))</f>
        <v>#VALUE!</v>
      </c>
      <c r="V178" s="108">
        <v>1000000</v>
      </c>
      <c r="W178" s="110">
        <v>0</v>
      </c>
      <c r="X178" s="108">
        <v>588157.89</v>
      </c>
      <c r="Y178" s="108">
        <f t="shared" si="39"/>
        <v>588157.89</v>
      </c>
      <c r="Z178" s="108"/>
      <c r="AA178" s="108">
        <f t="shared" si="40"/>
        <v>411842.11</v>
      </c>
      <c r="AB178" s="111" t="e">
        <f t="shared" si="43"/>
        <v>#VALUE!</v>
      </c>
      <c r="AC178" s="111" t="e">
        <f t="shared" si="45"/>
        <v>#VALUE!</v>
      </c>
      <c r="AD178" s="112">
        <f t="shared" si="41"/>
        <v>0.58815788999999996</v>
      </c>
      <c r="AE178" s="201"/>
      <c r="AF178" s="154"/>
      <c r="AG178" s="114"/>
      <c r="AH178" s="115"/>
      <c r="AI178" s="107"/>
      <c r="AJ178" s="107"/>
      <c r="AK178" s="107"/>
      <c r="AL178" s="115"/>
      <c r="AM178" s="205"/>
      <c r="AN178" s="121" t="s">
        <v>495</v>
      </c>
      <c r="AO178" s="197" t="str">
        <f t="shared" si="44"/>
        <v>525/025/6/61/1115</v>
      </c>
    </row>
    <row r="179" spans="1:66" s="198" customFormat="1" ht="30" customHeight="1">
      <c r="A179" s="107" t="s">
        <v>569</v>
      </c>
      <c r="B179" s="118">
        <v>525025</v>
      </c>
      <c r="C179" s="118">
        <v>6</v>
      </c>
      <c r="D179" s="119">
        <v>61</v>
      </c>
      <c r="E179" s="118">
        <v>1116</v>
      </c>
      <c r="F179" s="119" t="s">
        <v>168</v>
      </c>
      <c r="G179" s="119">
        <v>11</v>
      </c>
      <c r="H179" s="119" t="s">
        <v>167</v>
      </c>
      <c r="I179" s="119" t="s">
        <v>167</v>
      </c>
      <c r="J179" s="119" t="s">
        <v>391</v>
      </c>
      <c r="K179" s="119" t="s">
        <v>169</v>
      </c>
      <c r="L179" s="121" t="s">
        <v>392</v>
      </c>
      <c r="M179" s="128" t="s">
        <v>393</v>
      </c>
      <c r="N179" s="146"/>
      <c r="O179" s="146" t="s">
        <v>172</v>
      </c>
      <c r="P179" s="146"/>
      <c r="Q179" s="178" t="s">
        <v>493</v>
      </c>
      <c r="R179" s="108" t="e">
        <f>SUMIF([2]DATA!$B$1:$B$65536,'Appendix N'!$AO179,[2]DATA!O$1:O$65536)</f>
        <v>#VALUE!</v>
      </c>
      <c r="S179" s="108">
        <v>0</v>
      </c>
      <c r="T179" s="108" t="e">
        <f t="shared" si="42"/>
        <v>#VALUE!</v>
      </c>
      <c r="U179" s="109" t="e">
        <f>SUM(SUMIF([2]DATA!$B$1:$B$65536,'Appendix N'!$AO179,[2]DATA!P$1:P$65536),SUMIF([2]DATA!$B$1:$B$65536,'Appendix N'!$AO179,[2]DATA!Q$1:Q$65536))</f>
        <v>#VALUE!</v>
      </c>
      <c r="V179" s="108">
        <v>1000000</v>
      </c>
      <c r="W179" s="110">
        <v>0</v>
      </c>
      <c r="X179" s="108">
        <v>0</v>
      </c>
      <c r="Y179" s="108">
        <f t="shared" si="39"/>
        <v>0</v>
      </c>
      <c r="Z179" s="108"/>
      <c r="AA179" s="108">
        <f t="shared" si="40"/>
        <v>1000000</v>
      </c>
      <c r="AB179" s="111" t="e">
        <f t="shared" si="43"/>
        <v>#VALUE!</v>
      </c>
      <c r="AC179" s="111" t="e">
        <f t="shared" si="45"/>
        <v>#VALUE!</v>
      </c>
      <c r="AD179" s="112">
        <f t="shared" si="41"/>
        <v>0</v>
      </c>
      <c r="AE179" s="201"/>
      <c r="AF179" s="154"/>
      <c r="AG179" s="114"/>
      <c r="AH179" s="115"/>
      <c r="AI179" s="107"/>
      <c r="AJ179" s="107"/>
      <c r="AK179" s="107"/>
      <c r="AL179" s="115"/>
      <c r="AM179" s="205"/>
      <c r="AN179" s="121" t="s">
        <v>495</v>
      </c>
      <c r="AO179" s="197" t="str">
        <f t="shared" si="44"/>
        <v>525/025/6/61/1116</v>
      </c>
    </row>
    <row r="180" spans="1:66" s="198" customFormat="1" ht="30" customHeight="1">
      <c r="A180" s="107" t="s">
        <v>570</v>
      </c>
      <c r="B180" s="118">
        <v>525025</v>
      </c>
      <c r="C180" s="118">
        <v>6</v>
      </c>
      <c r="D180" s="119">
        <v>61</v>
      </c>
      <c r="E180" s="118">
        <v>1117</v>
      </c>
      <c r="F180" s="119" t="s">
        <v>168</v>
      </c>
      <c r="G180" s="119">
        <v>11</v>
      </c>
      <c r="H180" s="119" t="s">
        <v>167</v>
      </c>
      <c r="I180" s="119" t="s">
        <v>167</v>
      </c>
      <c r="J180" s="119" t="s">
        <v>391</v>
      </c>
      <c r="K180" s="119" t="s">
        <v>169</v>
      </c>
      <c r="L180" s="121" t="s">
        <v>392</v>
      </c>
      <c r="M180" s="128" t="s">
        <v>393</v>
      </c>
      <c r="N180" s="146"/>
      <c r="O180" s="146" t="s">
        <v>172</v>
      </c>
      <c r="P180" s="146"/>
      <c r="Q180" s="178" t="s">
        <v>493</v>
      </c>
      <c r="R180" s="108" t="e">
        <f>SUMIF([2]DATA!$B$1:$B$65536,'Appendix N'!$AO180,[2]DATA!O$1:O$65536)</f>
        <v>#VALUE!</v>
      </c>
      <c r="S180" s="108">
        <v>0</v>
      </c>
      <c r="T180" s="108" t="e">
        <f t="shared" si="42"/>
        <v>#VALUE!</v>
      </c>
      <c r="U180" s="109" t="e">
        <f>SUM(SUMIF([2]DATA!$B$1:$B$65536,'Appendix N'!$AO180,[2]DATA!P$1:P$65536),SUMIF([2]DATA!$B$1:$B$65536,'Appendix N'!$AO180,[2]DATA!Q$1:Q$65536))</f>
        <v>#VALUE!</v>
      </c>
      <c r="V180" s="108">
        <v>493211</v>
      </c>
      <c r="W180" s="110">
        <v>0</v>
      </c>
      <c r="X180" s="108">
        <v>465320.26</v>
      </c>
      <c r="Y180" s="108">
        <f t="shared" si="39"/>
        <v>465320.26</v>
      </c>
      <c r="Z180" s="108"/>
      <c r="AA180" s="108">
        <f t="shared" si="40"/>
        <v>27890.739999999991</v>
      </c>
      <c r="AB180" s="111" t="e">
        <f t="shared" si="43"/>
        <v>#VALUE!</v>
      </c>
      <c r="AC180" s="111" t="e">
        <f t="shared" si="45"/>
        <v>#VALUE!</v>
      </c>
      <c r="AD180" s="112">
        <f t="shared" si="41"/>
        <v>0.94345069351656796</v>
      </c>
      <c r="AE180" s="201"/>
      <c r="AF180" s="154"/>
      <c r="AG180" s="114"/>
      <c r="AH180" s="115"/>
      <c r="AI180" s="107"/>
      <c r="AJ180" s="107"/>
      <c r="AK180" s="107"/>
      <c r="AL180" s="115"/>
      <c r="AM180" s="205"/>
      <c r="AN180" s="121" t="s">
        <v>495</v>
      </c>
      <c r="AO180" s="197" t="str">
        <f t="shared" si="44"/>
        <v>525/025/6/61/1117</v>
      </c>
    </row>
    <row r="181" spans="1:66" s="198" customFormat="1" ht="35.1" customHeight="1">
      <c r="A181" s="107" t="s">
        <v>571</v>
      </c>
      <c r="B181" s="118">
        <v>525025</v>
      </c>
      <c r="C181" s="118">
        <v>4</v>
      </c>
      <c r="D181" s="119">
        <v>36</v>
      </c>
      <c r="E181" s="118">
        <v>1109</v>
      </c>
      <c r="F181" s="119" t="s">
        <v>168</v>
      </c>
      <c r="G181" s="119">
        <v>11</v>
      </c>
      <c r="H181" s="119" t="s">
        <v>167</v>
      </c>
      <c r="I181" s="119" t="s">
        <v>167</v>
      </c>
      <c r="J181" s="119" t="s">
        <v>391</v>
      </c>
      <c r="K181" s="119" t="s">
        <v>188</v>
      </c>
      <c r="L181" s="121" t="s">
        <v>392</v>
      </c>
      <c r="M181" s="128" t="s">
        <v>393</v>
      </c>
      <c r="N181" s="146"/>
      <c r="O181" s="146" t="s">
        <v>172</v>
      </c>
      <c r="P181" s="146"/>
      <c r="Q181" s="107" t="s">
        <v>226</v>
      </c>
      <c r="R181" s="108" t="e">
        <f>SUMIF([2]DATA!$B$1:$B$65536,'Appendix N'!$AO181,[2]DATA!O$1:O$65536)</f>
        <v>#VALUE!</v>
      </c>
      <c r="S181" s="108">
        <v>0</v>
      </c>
      <c r="T181" s="108" t="e">
        <f t="shared" si="42"/>
        <v>#VALUE!</v>
      </c>
      <c r="U181" s="109" t="e">
        <f>SUM(SUMIF([2]DATA!$B$1:$B$65536,'Appendix N'!$AO181,[2]DATA!P$1:P$65536),SUMIF([2]DATA!$B$1:$B$65536,'Appendix N'!$AO181,[2]DATA!Q$1:Q$65536))</f>
        <v>#VALUE!</v>
      </c>
      <c r="V181" s="108">
        <v>1100000</v>
      </c>
      <c r="W181" s="110">
        <v>470000</v>
      </c>
      <c r="X181" s="108">
        <v>259473.64</v>
      </c>
      <c r="Y181" s="108">
        <f t="shared" si="39"/>
        <v>729473.64</v>
      </c>
      <c r="Z181" s="108"/>
      <c r="AA181" s="108">
        <f t="shared" si="40"/>
        <v>370526.36</v>
      </c>
      <c r="AB181" s="111" t="e">
        <f t="shared" si="43"/>
        <v>#VALUE!</v>
      </c>
      <c r="AC181" s="111" t="e">
        <f t="shared" si="45"/>
        <v>#VALUE!</v>
      </c>
      <c r="AD181" s="112">
        <f t="shared" si="41"/>
        <v>0.66315785454545451</v>
      </c>
      <c r="AE181" s="201"/>
      <c r="AF181" s="154"/>
      <c r="AG181" s="114"/>
      <c r="AH181" s="115"/>
      <c r="AI181" s="107"/>
      <c r="AJ181" s="107"/>
      <c r="AK181" s="107"/>
      <c r="AL181" s="115"/>
      <c r="AM181" s="205"/>
      <c r="AN181" s="208"/>
      <c r="AO181" s="197" t="str">
        <f t="shared" si="44"/>
        <v>525/025/4/36/1109</v>
      </c>
    </row>
    <row r="182" spans="1:66" s="198" customFormat="1" ht="35.1" customHeight="1">
      <c r="A182" s="107" t="s">
        <v>572</v>
      </c>
      <c r="B182" s="118">
        <v>525025</v>
      </c>
      <c r="C182" s="118">
        <v>4</v>
      </c>
      <c r="D182" s="119">
        <v>36</v>
      </c>
      <c r="E182" s="118">
        <v>1110</v>
      </c>
      <c r="F182" s="119" t="s">
        <v>168</v>
      </c>
      <c r="G182" s="119">
        <v>11</v>
      </c>
      <c r="H182" s="119" t="s">
        <v>167</v>
      </c>
      <c r="I182" s="119" t="s">
        <v>167</v>
      </c>
      <c r="J182" s="119" t="s">
        <v>391</v>
      </c>
      <c r="K182" s="119" t="s">
        <v>188</v>
      </c>
      <c r="L182" s="121" t="s">
        <v>392</v>
      </c>
      <c r="M182" s="128" t="s">
        <v>393</v>
      </c>
      <c r="N182" s="146"/>
      <c r="O182" s="146" t="s">
        <v>172</v>
      </c>
      <c r="P182" s="146"/>
      <c r="Q182" s="107" t="s">
        <v>226</v>
      </c>
      <c r="R182" s="108" t="e">
        <f>SUMIF([2]DATA!$B$1:$B$65536,'Appendix N'!$AO182,[2]DATA!O$1:O$65536)</f>
        <v>#VALUE!</v>
      </c>
      <c r="S182" s="108">
        <v>0</v>
      </c>
      <c r="T182" s="108" t="e">
        <f t="shared" si="42"/>
        <v>#VALUE!</v>
      </c>
      <c r="U182" s="109">
        <v>1000000</v>
      </c>
      <c r="V182" s="108">
        <v>1000000</v>
      </c>
      <c r="W182" s="110">
        <v>0</v>
      </c>
      <c r="X182" s="108">
        <v>318749.12</v>
      </c>
      <c r="Y182" s="108">
        <f t="shared" si="39"/>
        <v>318749.12</v>
      </c>
      <c r="Z182" s="108"/>
      <c r="AA182" s="108">
        <f t="shared" si="40"/>
        <v>681250.88</v>
      </c>
      <c r="AB182" s="111" t="e">
        <f t="shared" si="43"/>
        <v>#VALUE!</v>
      </c>
      <c r="AC182" s="111" t="e">
        <f t="shared" si="45"/>
        <v>#VALUE!</v>
      </c>
      <c r="AD182" s="112">
        <f t="shared" si="41"/>
        <v>0.31874912</v>
      </c>
      <c r="AE182" s="201"/>
      <c r="AF182" s="154"/>
      <c r="AG182" s="114"/>
      <c r="AH182" s="115"/>
      <c r="AI182" s="107"/>
      <c r="AJ182" s="107"/>
      <c r="AK182" s="107"/>
      <c r="AL182" s="115"/>
      <c r="AM182" s="205"/>
      <c r="AN182" s="208"/>
      <c r="AO182" s="218" t="s">
        <v>573</v>
      </c>
      <c r="AP182" s="218" t="s">
        <v>573</v>
      </c>
      <c r="AQ182" s="218" t="s">
        <v>573</v>
      </c>
      <c r="AR182" s="218" t="s">
        <v>573</v>
      </c>
      <c r="AS182" s="218" t="s">
        <v>573</v>
      </c>
      <c r="AT182" s="218" t="s">
        <v>573</v>
      </c>
      <c r="AU182" s="218" t="s">
        <v>573</v>
      </c>
      <c r="AV182" s="218" t="s">
        <v>573</v>
      </c>
      <c r="AW182" s="218" t="s">
        <v>573</v>
      </c>
      <c r="AX182" s="218" t="s">
        <v>573</v>
      </c>
      <c r="AY182" s="218" t="s">
        <v>573</v>
      </c>
      <c r="AZ182" s="218" t="s">
        <v>573</v>
      </c>
      <c r="BA182" s="218" t="s">
        <v>573</v>
      </c>
      <c r="BB182" s="218" t="s">
        <v>573</v>
      </c>
      <c r="BC182" s="218" t="s">
        <v>573</v>
      </c>
      <c r="BD182" s="218" t="s">
        <v>573</v>
      </c>
      <c r="BE182" s="218" t="s">
        <v>573</v>
      </c>
      <c r="BF182" s="218" t="s">
        <v>573</v>
      </c>
      <c r="BG182" s="218" t="s">
        <v>573</v>
      </c>
      <c r="BH182" s="218" t="s">
        <v>573</v>
      </c>
      <c r="BI182" s="218" t="s">
        <v>573</v>
      </c>
      <c r="BJ182" s="218" t="s">
        <v>573</v>
      </c>
      <c r="BK182" s="218" t="s">
        <v>573</v>
      </c>
      <c r="BL182" s="218" t="s">
        <v>573</v>
      </c>
      <c r="BM182" s="218" t="s">
        <v>573</v>
      </c>
      <c r="BN182" s="218" t="s">
        <v>573</v>
      </c>
    </row>
    <row r="183" spans="1:66" s="198" customFormat="1" ht="35.1" customHeight="1">
      <c r="A183" s="107" t="s">
        <v>574</v>
      </c>
      <c r="B183" s="118">
        <v>525025</v>
      </c>
      <c r="C183" s="118">
        <v>4</v>
      </c>
      <c r="D183" s="119">
        <v>36</v>
      </c>
      <c r="E183" s="118">
        <v>1111</v>
      </c>
      <c r="F183" s="119" t="s">
        <v>168</v>
      </c>
      <c r="G183" s="119">
        <v>11</v>
      </c>
      <c r="H183" s="119" t="s">
        <v>167</v>
      </c>
      <c r="I183" s="119" t="s">
        <v>167</v>
      </c>
      <c r="J183" s="119" t="s">
        <v>391</v>
      </c>
      <c r="K183" s="119" t="s">
        <v>188</v>
      </c>
      <c r="L183" s="121" t="s">
        <v>392</v>
      </c>
      <c r="M183" s="128" t="s">
        <v>393</v>
      </c>
      <c r="N183" s="146"/>
      <c r="O183" s="146" t="s">
        <v>172</v>
      </c>
      <c r="P183" s="146"/>
      <c r="Q183" s="107" t="s">
        <v>226</v>
      </c>
      <c r="R183" s="108" t="e">
        <f>SUMIF([2]DATA!$B$1:$B$65536,'Appendix N'!$AO183,[2]DATA!O$1:O$65536)</f>
        <v>#VALUE!</v>
      </c>
      <c r="S183" s="108">
        <v>0</v>
      </c>
      <c r="T183" s="108" t="e">
        <f t="shared" si="42"/>
        <v>#VALUE!</v>
      </c>
      <c r="U183" s="109" t="e">
        <f>SUM(SUMIF([2]DATA!$B$1:$B$65536,'Appendix N'!$AO183,[2]DATA!P$1:P$65536),SUMIF([2]DATA!$B$1:$B$65536,'Appendix N'!$AO183,[2]DATA!Q$1:Q$65536))</f>
        <v>#VALUE!</v>
      </c>
      <c r="V183" s="108">
        <v>1000000</v>
      </c>
      <c r="W183" s="110">
        <v>0</v>
      </c>
      <c r="X183" s="108">
        <v>243808.28</v>
      </c>
      <c r="Y183" s="108">
        <f t="shared" si="39"/>
        <v>243808.28</v>
      </c>
      <c r="Z183" s="108"/>
      <c r="AA183" s="108">
        <f t="shared" si="40"/>
        <v>756191.72</v>
      </c>
      <c r="AB183" s="111" t="e">
        <f t="shared" si="43"/>
        <v>#VALUE!</v>
      </c>
      <c r="AC183" s="111" t="e">
        <f t="shared" si="45"/>
        <v>#VALUE!</v>
      </c>
      <c r="AD183" s="112">
        <f t="shared" si="41"/>
        <v>0.24380827999999999</v>
      </c>
      <c r="AE183" s="201"/>
      <c r="AF183" s="154"/>
      <c r="AG183" s="114"/>
      <c r="AH183" s="115"/>
      <c r="AI183" s="107"/>
      <c r="AJ183" s="107"/>
      <c r="AK183" s="107"/>
      <c r="AL183" s="115"/>
      <c r="AM183" s="205"/>
      <c r="AN183" s="208"/>
      <c r="AO183" s="197" t="str">
        <f t="shared" si="44"/>
        <v>525/025/4/36/1111</v>
      </c>
    </row>
    <row r="184" spans="1:66" s="198" customFormat="1" ht="35.1" customHeight="1">
      <c r="A184" s="107" t="s">
        <v>575</v>
      </c>
      <c r="B184" s="118">
        <v>525025</v>
      </c>
      <c r="C184" s="118">
        <v>4</v>
      </c>
      <c r="D184" s="119">
        <v>36</v>
      </c>
      <c r="E184" s="118">
        <v>1112</v>
      </c>
      <c r="F184" s="119" t="s">
        <v>168</v>
      </c>
      <c r="G184" s="119" t="s">
        <v>187</v>
      </c>
      <c r="H184" s="119" t="s">
        <v>167</v>
      </c>
      <c r="I184" s="119" t="s">
        <v>167</v>
      </c>
      <c r="J184" s="119" t="s">
        <v>391</v>
      </c>
      <c r="K184" s="119" t="s">
        <v>188</v>
      </c>
      <c r="L184" s="121" t="s">
        <v>392</v>
      </c>
      <c r="M184" s="128" t="s">
        <v>393</v>
      </c>
      <c r="N184" s="146"/>
      <c r="O184" s="146" t="s">
        <v>172</v>
      </c>
      <c r="P184" s="146"/>
      <c r="Q184" s="107" t="s">
        <v>226</v>
      </c>
      <c r="R184" s="108" t="e">
        <f>SUMIF([2]DATA!$B$1:$B$65536,'Appendix N'!$AO184,[2]DATA!O$1:O$65536)</f>
        <v>#VALUE!</v>
      </c>
      <c r="S184" s="108">
        <v>0</v>
      </c>
      <c r="T184" s="108" t="e">
        <f t="shared" si="42"/>
        <v>#VALUE!</v>
      </c>
      <c r="U184" s="109" t="e">
        <f>SUM(SUMIF([2]DATA!$B$1:$B$65536,'Appendix N'!$AO184,[2]DATA!P$1:P$65536),SUMIF([2]DATA!$B$1:$B$65536,'Appendix N'!$AO184,[2]DATA!Q$1:Q$65536))</f>
        <v>#VALUE!</v>
      </c>
      <c r="V184" s="108">
        <v>1000000</v>
      </c>
      <c r="W184" s="110">
        <v>0</v>
      </c>
      <c r="X184" s="108">
        <v>0</v>
      </c>
      <c r="Y184" s="108">
        <f t="shared" si="39"/>
        <v>0</v>
      </c>
      <c r="Z184" s="108"/>
      <c r="AA184" s="108">
        <f t="shared" si="40"/>
        <v>1000000</v>
      </c>
      <c r="AB184" s="111" t="e">
        <f t="shared" si="43"/>
        <v>#VALUE!</v>
      </c>
      <c r="AC184" s="111" t="e">
        <f t="shared" si="45"/>
        <v>#VALUE!</v>
      </c>
      <c r="AD184" s="112">
        <f t="shared" si="41"/>
        <v>0</v>
      </c>
      <c r="AE184" s="201"/>
      <c r="AF184" s="154"/>
      <c r="AG184" s="114"/>
      <c r="AH184" s="115"/>
      <c r="AI184" s="107"/>
      <c r="AJ184" s="107"/>
      <c r="AK184" s="107"/>
      <c r="AL184" s="115"/>
      <c r="AM184" s="205"/>
      <c r="AN184" s="208"/>
      <c r="AO184" s="197" t="str">
        <f t="shared" si="44"/>
        <v>525/025/4/36/1112</v>
      </c>
    </row>
    <row r="185" spans="1:66" s="198" customFormat="1" ht="35.1" customHeight="1">
      <c r="A185" s="107" t="s">
        <v>576</v>
      </c>
      <c r="B185" s="118">
        <v>525025</v>
      </c>
      <c r="C185" s="118">
        <v>4</v>
      </c>
      <c r="D185" s="119">
        <v>36</v>
      </c>
      <c r="E185" s="118">
        <v>1113</v>
      </c>
      <c r="F185" s="119" t="s">
        <v>168</v>
      </c>
      <c r="G185" s="119" t="s">
        <v>187</v>
      </c>
      <c r="H185" s="119" t="s">
        <v>167</v>
      </c>
      <c r="I185" s="119" t="s">
        <v>167</v>
      </c>
      <c r="J185" s="119" t="s">
        <v>391</v>
      </c>
      <c r="K185" s="119" t="s">
        <v>188</v>
      </c>
      <c r="L185" s="121" t="s">
        <v>392</v>
      </c>
      <c r="M185" s="128" t="s">
        <v>393</v>
      </c>
      <c r="N185" s="146"/>
      <c r="O185" s="146" t="s">
        <v>172</v>
      </c>
      <c r="P185" s="146"/>
      <c r="Q185" s="107" t="s">
        <v>226</v>
      </c>
      <c r="R185" s="108" t="e">
        <f>SUMIF([2]DATA!$B$1:$B$65536,'Appendix N'!$AO185,[2]DATA!O$1:O$65536)</f>
        <v>#VALUE!</v>
      </c>
      <c r="S185" s="108">
        <v>0</v>
      </c>
      <c r="T185" s="108" t="e">
        <f t="shared" si="42"/>
        <v>#VALUE!</v>
      </c>
      <c r="U185" s="109" t="e">
        <f>SUM(SUMIF([2]DATA!$B$1:$B$65536,'Appendix N'!$AO185,[2]DATA!P$1:P$65536),SUMIF([2]DATA!$B$1:$B$65536,'Appendix N'!$AO185,[2]DATA!Q$1:Q$65536))</f>
        <v>#VALUE!</v>
      </c>
      <c r="V185" s="108">
        <v>1100000</v>
      </c>
      <c r="W185" s="110">
        <v>894852.18</v>
      </c>
      <c r="X185" s="108">
        <v>41677.949999999997</v>
      </c>
      <c r="Y185" s="108">
        <f t="shared" si="39"/>
        <v>936530.13</v>
      </c>
      <c r="Z185" s="108"/>
      <c r="AA185" s="108">
        <f t="shared" si="40"/>
        <v>163469.87</v>
      </c>
      <c r="AB185" s="111" t="e">
        <f t="shared" si="43"/>
        <v>#VALUE!</v>
      </c>
      <c r="AC185" s="111" t="e">
        <f t="shared" si="45"/>
        <v>#VALUE!</v>
      </c>
      <c r="AD185" s="112">
        <f t="shared" si="41"/>
        <v>0.85139102727272731</v>
      </c>
      <c r="AE185" s="201"/>
      <c r="AF185" s="154"/>
      <c r="AG185" s="114"/>
      <c r="AH185" s="115"/>
      <c r="AI185" s="107"/>
      <c r="AJ185" s="107"/>
      <c r="AK185" s="107"/>
      <c r="AL185" s="115"/>
      <c r="AM185" s="205"/>
      <c r="AN185" s="208"/>
      <c r="AO185" s="197" t="str">
        <f t="shared" si="44"/>
        <v>525/025/4/36/1113</v>
      </c>
    </row>
    <row r="186" spans="1:66" s="198" customFormat="1" ht="30" customHeight="1">
      <c r="A186" s="107" t="s">
        <v>577</v>
      </c>
      <c r="B186" s="118">
        <v>515021</v>
      </c>
      <c r="C186" s="118">
        <v>6</v>
      </c>
      <c r="D186" s="119" t="s">
        <v>167</v>
      </c>
      <c r="E186" s="118">
        <v>1011</v>
      </c>
      <c r="F186" s="119" t="s">
        <v>168</v>
      </c>
      <c r="G186" s="118">
        <v>10</v>
      </c>
      <c r="H186" s="119" t="s">
        <v>167</v>
      </c>
      <c r="I186" s="119" t="s">
        <v>167</v>
      </c>
      <c r="J186" s="119" t="s">
        <v>192</v>
      </c>
      <c r="K186" s="119" t="s">
        <v>169</v>
      </c>
      <c r="L186" s="120" t="s">
        <v>387</v>
      </c>
      <c r="M186" s="121" t="s">
        <v>371</v>
      </c>
      <c r="N186" s="146" t="s">
        <v>457</v>
      </c>
      <c r="O186" s="146"/>
      <c r="P186" s="146" t="s">
        <v>172</v>
      </c>
      <c r="Q186" s="123" t="s">
        <v>173</v>
      </c>
      <c r="R186" s="108" t="e">
        <f>SUMIF([2]DATA!$B$1:$B$65536,'Appendix N'!$AO186,[2]DATA!O$1:O$65536)</f>
        <v>#VALUE!</v>
      </c>
      <c r="S186" s="108">
        <v>415030</v>
      </c>
      <c r="T186" s="108" t="e">
        <f t="shared" si="42"/>
        <v>#VALUE!</v>
      </c>
      <c r="U186" s="109"/>
      <c r="V186" s="108">
        <v>525250</v>
      </c>
      <c r="W186" s="110">
        <v>0</v>
      </c>
      <c r="X186" s="108">
        <v>0</v>
      </c>
      <c r="Y186" s="108">
        <f t="shared" si="39"/>
        <v>0</v>
      </c>
      <c r="Z186" s="108"/>
      <c r="AA186" s="108">
        <f t="shared" si="40"/>
        <v>525250</v>
      </c>
      <c r="AB186" s="111" t="e">
        <f t="shared" si="43"/>
        <v>#VALUE!</v>
      </c>
      <c r="AC186" s="111" t="e">
        <f t="shared" si="45"/>
        <v>#VALUE!</v>
      </c>
      <c r="AD186" s="112">
        <f t="shared" si="41"/>
        <v>0</v>
      </c>
      <c r="AE186" s="201"/>
      <c r="AF186" s="113"/>
      <c r="AG186" s="114"/>
      <c r="AH186" s="115"/>
      <c r="AI186" s="107"/>
      <c r="AJ186" s="107"/>
      <c r="AK186" s="107"/>
      <c r="AL186" s="115" t="s">
        <v>578</v>
      </c>
      <c r="AM186" s="205">
        <v>40909</v>
      </c>
      <c r="AN186" s="107"/>
      <c r="AO186" s="197" t="str">
        <f t="shared" si="44"/>
        <v>515/021/6/01/1011</v>
      </c>
    </row>
    <row r="187" spans="1:66" s="198" customFormat="1" ht="30" customHeight="1">
      <c r="A187" s="107" t="s">
        <v>579</v>
      </c>
      <c r="B187" s="118">
        <v>515021</v>
      </c>
      <c r="C187" s="118">
        <v>4</v>
      </c>
      <c r="D187" s="119" t="s">
        <v>167</v>
      </c>
      <c r="E187" s="118">
        <v>1004</v>
      </c>
      <c r="F187" s="119" t="s">
        <v>168</v>
      </c>
      <c r="G187" s="118">
        <v>10</v>
      </c>
      <c r="H187" s="119" t="s">
        <v>167</v>
      </c>
      <c r="I187" s="119" t="s">
        <v>167</v>
      </c>
      <c r="J187" s="119" t="s">
        <v>192</v>
      </c>
      <c r="K187" s="119" t="s">
        <v>188</v>
      </c>
      <c r="L187" s="120" t="s">
        <v>387</v>
      </c>
      <c r="M187" s="121" t="s">
        <v>371</v>
      </c>
      <c r="N187" s="146" t="s">
        <v>225</v>
      </c>
      <c r="O187" s="146" t="s">
        <v>172</v>
      </c>
      <c r="P187" s="146"/>
      <c r="Q187" s="123" t="s">
        <v>190</v>
      </c>
      <c r="R187" s="108" t="e">
        <f>SUMIF([2]DATA!$B$1:$B$65536,'Appendix N'!$AO187,[2]DATA!O$1:O$65536)</f>
        <v>#VALUE!</v>
      </c>
      <c r="S187" s="108">
        <v>0</v>
      </c>
      <c r="T187" s="108" t="e">
        <f t="shared" si="42"/>
        <v>#VALUE!</v>
      </c>
      <c r="U187" s="109" t="e">
        <f>SUM(SUMIF([2]DATA!$B$1:$B$65536,'Appendix N'!$AO187,[2]DATA!P$1:P$65536),SUMIF([2]DATA!$B$1:$B$65536,'Appendix N'!$AO187,[2]DATA!Q$1:Q$65536))</f>
        <v>#VALUE!</v>
      </c>
      <c r="V187" s="108">
        <v>2095378</v>
      </c>
      <c r="W187" s="110">
        <v>217792.92000000004</v>
      </c>
      <c r="X187" s="108">
        <v>8329.8700000000008</v>
      </c>
      <c r="Y187" s="108">
        <f t="shared" si="39"/>
        <v>226122.79000000004</v>
      </c>
      <c r="Z187" s="108"/>
      <c r="AA187" s="108">
        <f t="shared" si="40"/>
        <v>1869255.21</v>
      </c>
      <c r="AB187" s="111" t="e">
        <f t="shared" si="43"/>
        <v>#VALUE!</v>
      </c>
      <c r="AC187" s="111" t="e">
        <f t="shared" si="45"/>
        <v>#VALUE!</v>
      </c>
      <c r="AD187" s="112">
        <f t="shared" si="41"/>
        <v>0.10791503490062415</v>
      </c>
      <c r="AE187" s="201">
        <v>40724</v>
      </c>
      <c r="AF187" s="154">
        <v>1</v>
      </c>
      <c r="AG187" s="217" t="s">
        <v>395</v>
      </c>
      <c r="AH187" s="214" t="s">
        <v>172</v>
      </c>
      <c r="AI187" s="107" t="s">
        <v>384</v>
      </c>
      <c r="AJ187" s="107" t="s">
        <v>384</v>
      </c>
      <c r="AK187" s="146"/>
      <c r="AL187" s="182"/>
      <c r="AM187" s="205">
        <v>41061</v>
      </c>
      <c r="AN187" s="107" t="s">
        <v>580</v>
      </c>
      <c r="AO187" s="197" t="str">
        <f t="shared" si="44"/>
        <v>515/021/4/01/1004</v>
      </c>
    </row>
    <row r="188" spans="1:66" s="198" customFormat="1" ht="35.1" customHeight="1">
      <c r="A188" s="107" t="s">
        <v>581</v>
      </c>
      <c r="B188" s="118">
        <v>515035</v>
      </c>
      <c r="C188" s="118">
        <v>6</v>
      </c>
      <c r="D188" s="119">
        <v>83</v>
      </c>
      <c r="E188" s="118">
        <v>1104</v>
      </c>
      <c r="F188" s="119" t="s">
        <v>168</v>
      </c>
      <c r="G188" s="118">
        <v>10</v>
      </c>
      <c r="H188" s="119" t="s">
        <v>167</v>
      </c>
      <c r="I188" s="119" t="s">
        <v>167</v>
      </c>
      <c r="J188" s="119" t="s">
        <v>192</v>
      </c>
      <c r="K188" s="119" t="s">
        <v>169</v>
      </c>
      <c r="L188" s="121" t="s">
        <v>429</v>
      </c>
      <c r="M188" s="128" t="s">
        <v>200</v>
      </c>
      <c r="N188" s="146"/>
      <c r="O188" s="146"/>
      <c r="P188" s="146" t="s">
        <v>172</v>
      </c>
      <c r="Q188" s="178" t="s">
        <v>582</v>
      </c>
      <c r="R188" s="108" t="e">
        <f>SUMIF([2]DATA!$B$1:$B$65536,'Appendix N'!$AO188,[2]DATA!O$1:O$65536)</f>
        <v>#VALUE!</v>
      </c>
      <c r="S188" s="108">
        <v>67358</v>
      </c>
      <c r="T188" s="108" t="e">
        <f t="shared" si="42"/>
        <v>#VALUE!</v>
      </c>
      <c r="U188" s="109"/>
      <c r="V188" s="108">
        <v>67358</v>
      </c>
      <c r="W188" s="110">
        <v>0</v>
      </c>
      <c r="X188" s="108">
        <v>0</v>
      </c>
      <c r="Y188" s="108">
        <f t="shared" si="39"/>
        <v>0</v>
      </c>
      <c r="Z188" s="108"/>
      <c r="AA188" s="108">
        <f t="shared" si="40"/>
        <v>67358</v>
      </c>
      <c r="AB188" s="111" t="e">
        <f t="shared" si="43"/>
        <v>#VALUE!</v>
      </c>
      <c r="AC188" s="111" t="e">
        <f t="shared" si="45"/>
        <v>#VALUE!</v>
      </c>
      <c r="AD188" s="112">
        <f t="shared" si="41"/>
        <v>0</v>
      </c>
      <c r="AE188" s="201"/>
      <c r="AF188" s="154"/>
      <c r="AG188" s="194"/>
      <c r="AH188" s="182"/>
      <c r="AI188" s="107"/>
      <c r="AJ188" s="107"/>
      <c r="AK188" s="107"/>
      <c r="AL188" s="115"/>
      <c r="AM188" s="205"/>
      <c r="AN188" s="107" t="s">
        <v>583</v>
      </c>
      <c r="AO188" s="197" t="str">
        <f t="shared" si="44"/>
        <v>515/035/6/83/1104</v>
      </c>
    </row>
    <row r="189" spans="1:66" s="198" customFormat="1" ht="35.1" customHeight="1">
      <c r="A189" s="107" t="s">
        <v>584</v>
      </c>
      <c r="B189" s="118">
        <v>510005</v>
      </c>
      <c r="C189" s="118">
        <v>6</v>
      </c>
      <c r="D189" s="119" t="s">
        <v>167</v>
      </c>
      <c r="E189" s="118">
        <v>1012</v>
      </c>
      <c r="F189" s="119" t="s">
        <v>168</v>
      </c>
      <c r="G189" s="118">
        <v>10</v>
      </c>
      <c r="H189" s="119" t="s">
        <v>167</v>
      </c>
      <c r="I189" s="119" t="s">
        <v>167</v>
      </c>
      <c r="J189" s="119" t="s">
        <v>192</v>
      </c>
      <c r="K189" s="119" t="s">
        <v>169</v>
      </c>
      <c r="L189" s="121" t="s">
        <v>429</v>
      </c>
      <c r="M189" s="121" t="s">
        <v>371</v>
      </c>
      <c r="N189" s="146" t="s">
        <v>457</v>
      </c>
      <c r="O189" s="146"/>
      <c r="P189" s="146" t="s">
        <v>172</v>
      </c>
      <c r="Q189" s="123" t="s">
        <v>173</v>
      </c>
      <c r="R189" s="108" t="e">
        <f>SUMIF([2]DATA!$B$1:$B$65536,'Appendix N'!$AO189,[2]DATA!O$1:O$65536)</f>
        <v>#VALUE!</v>
      </c>
      <c r="S189" s="108">
        <v>150732</v>
      </c>
      <c r="T189" s="108" t="e">
        <f t="shared" si="42"/>
        <v>#VALUE!</v>
      </c>
      <c r="U189" s="109"/>
      <c r="V189" s="108">
        <v>908588</v>
      </c>
      <c r="W189" s="110">
        <v>517803.55</v>
      </c>
      <c r="X189" s="108">
        <v>150605.20000000001</v>
      </c>
      <c r="Y189" s="108">
        <f t="shared" si="39"/>
        <v>668408.75</v>
      </c>
      <c r="Z189" s="108"/>
      <c r="AA189" s="108">
        <f t="shared" si="40"/>
        <v>240179.25</v>
      </c>
      <c r="AB189" s="111" t="e">
        <f t="shared" si="43"/>
        <v>#VALUE!</v>
      </c>
      <c r="AC189" s="111" t="e">
        <f t="shared" si="45"/>
        <v>#VALUE!</v>
      </c>
      <c r="AD189" s="112">
        <f t="shared" si="41"/>
        <v>0.73565659022571284</v>
      </c>
      <c r="AE189" s="201"/>
      <c r="AF189" s="113"/>
      <c r="AG189" s="114"/>
      <c r="AH189" s="102"/>
      <c r="AI189" s="94"/>
      <c r="AJ189" s="94"/>
      <c r="AK189" s="94"/>
      <c r="AL189" s="115" t="s">
        <v>578</v>
      </c>
      <c r="AM189" s="205">
        <v>40940</v>
      </c>
      <c r="AN189" s="107" t="s">
        <v>585</v>
      </c>
      <c r="AO189" s="197" t="str">
        <f t="shared" si="44"/>
        <v>510/005/6/01/1012</v>
      </c>
    </row>
    <row r="190" spans="1:66" s="198" customFormat="1" ht="30" customHeight="1">
      <c r="A190" s="107" t="s">
        <v>586</v>
      </c>
      <c r="B190" s="118">
        <v>530010</v>
      </c>
      <c r="C190" s="118">
        <v>5</v>
      </c>
      <c r="D190" s="119" t="s">
        <v>168</v>
      </c>
      <c r="E190" s="118">
        <v>1206</v>
      </c>
      <c r="F190" s="119" t="s">
        <v>168</v>
      </c>
      <c r="G190" s="119" t="s">
        <v>187</v>
      </c>
      <c r="H190" s="119" t="s">
        <v>167</v>
      </c>
      <c r="I190" s="119" t="s">
        <v>167</v>
      </c>
      <c r="J190" s="118">
        <v>270</v>
      </c>
      <c r="K190" s="119" t="s">
        <v>188</v>
      </c>
      <c r="L190" s="125" t="s">
        <v>189</v>
      </c>
      <c r="M190" s="121" t="s">
        <v>171</v>
      </c>
      <c r="N190" s="146"/>
      <c r="O190" s="146" t="s">
        <v>172</v>
      </c>
      <c r="P190" s="146"/>
      <c r="Q190" s="123" t="s">
        <v>190</v>
      </c>
      <c r="R190" s="108" t="e">
        <f>SUMIF([2]DATA!$B$1:$B$65536,'Appendix N'!$AO190,[2]DATA!O$1:O$65536)</f>
        <v>#VALUE!</v>
      </c>
      <c r="S190" s="108">
        <v>24000</v>
      </c>
      <c r="T190" s="108" t="e">
        <f t="shared" si="42"/>
        <v>#VALUE!</v>
      </c>
      <c r="U190" s="109"/>
      <c r="V190" s="108">
        <v>20693</v>
      </c>
      <c r="W190" s="110">
        <v>20692.11</v>
      </c>
      <c r="X190" s="108">
        <v>0</v>
      </c>
      <c r="Y190" s="108">
        <f t="shared" si="39"/>
        <v>20692.11</v>
      </c>
      <c r="Z190" s="108"/>
      <c r="AA190" s="108">
        <f t="shared" si="40"/>
        <v>0.88999999999941792</v>
      </c>
      <c r="AB190" s="111" t="e">
        <f t="shared" si="43"/>
        <v>#VALUE!</v>
      </c>
      <c r="AC190" s="111" t="e">
        <f t="shared" si="45"/>
        <v>#VALUE!</v>
      </c>
      <c r="AD190" s="112">
        <f t="shared" si="41"/>
        <v>0.99995699028657037</v>
      </c>
      <c r="AE190" s="201"/>
      <c r="AF190" s="113"/>
      <c r="AG190" s="114"/>
      <c r="AH190" s="102"/>
      <c r="AI190" s="94"/>
      <c r="AJ190" s="94"/>
      <c r="AK190" s="94"/>
      <c r="AL190" s="115"/>
      <c r="AM190" s="205"/>
      <c r="AN190" s="107" t="s">
        <v>558</v>
      </c>
      <c r="AO190" s="197" t="str">
        <f t="shared" si="44"/>
        <v>530/010/5/05/1206</v>
      </c>
    </row>
    <row r="191" spans="1:66" s="198" customFormat="1" ht="30" customHeight="1">
      <c r="A191" s="107" t="s">
        <v>587</v>
      </c>
      <c r="B191" s="118">
        <v>530020</v>
      </c>
      <c r="C191" s="118">
        <v>6</v>
      </c>
      <c r="D191" s="119" t="s">
        <v>167</v>
      </c>
      <c r="E191" s="118">
        <v>1102</v>
      </c>
      <c r="F191" s="119" t="s">
        <v>168</v>
      </c>
      <c r="G191" s="119" t="s">
        <v>168</v>
      </c>
      <c r="H191" s="119" t="s">
        <v>167</v>
      </c>
      <c r="I191" s="119" t="s">
        <v>167</v>
      </c>
      <c r="J191" s="118">
        <v>250</v>
      </c>
      <c r="K191" s="119" t="s">
        <v>169</v>
      </c>
      <c r="L191" s="124" t="s">
        <v>554</v>
      </c>
      <c r="M191" s="120" t="s">
        <v>491</v>
      </c>
      <c r="N191" s="146"/>
      <c r="O191" s="146" t="s">
        <v>172</v>
      </c>
      <c r="P191" s="146"/>
      <c r="Q191" s="123" t="s">
        <v>173</v>
      </c>
      <c r="R191" s="108" t="e">
        <f>SUMIF([2]DATA!$B$1:$B$65536,'Appendix N'!$AO191,[2]DATA!O$1:O$65536)</f>
        <v>#VALUE!</v>
      </c>
      <c r="S191" s="108">
        <v>3000000</v>
      </c>
      <c r="T191" s="108" t="e">
        <f t="shared" si="42"/>
        <v>#VALUE!</v>
      </c>
      <c r="U191" s="109"/>
      <c r="V191" s="108">
        <v>3000000</v>
      </c>
      <c r="W191" s="110">
        <v>0</v>
      </c>
      <c r="X191" s="108">
        <v>352367.96</v>
      </c>
      <c r="Y191" s="108">
        <f t="shared" si="39"/>
        <v>352367.96</v>
      </c>
      <c r="Z191" s="108"/>
      <c r="AA191" s="108">
        <f t="shared" si="40"/>
        <v>2647632.04</v>
      </c>
      <c r="AB191" s="111" t="e">
        <f t="shared" si="43"/>
        <v>#VALUE!</v>
      </c>
      <c r="AC191" s="111" t="e">
        <f t="shared" si="45"/>
        <v>#VALUE!</v>
      </c>
      <c r="AD191" s="112">
        <f t="shared" si="41"/>
        <v>0.11745598666666668</v>
      </c>
      <c r="AE191" s="201"/>
      <c r="AF191" s="113"/>
      <c r="AG191" s="114"/>
      <c r="AH191" s="102"/>
      <c r="AI191" s="94"/>
      <c r="AJ191" s="94"/>
      <c r="AK191" s="94"/>
      <c r="AL191" s="115"/>
      <c r="AM191" s="205"/>
      <c r="AN191" s="107" t="s">
        <v>588</v>
      </c>
      <c r="AO191" s="197" t="str">
        <f t="shared" si="44"/>
        <v>530/020/6/01/1102</v>
      </c>
    </row>
    <row r="192" spans="1:66" s="198" customFormat="1" ht="30" customHeight="1">
      <c r="A192" s="107" t="s">
        <v>589</v>
      </c>
      <c r="B192" s="118">
        <v>530020</v>
      </c>
      <c r="C192" s="118">
        <v>6</v>
      </c>
      <c r="D192" s="119" t="s">
        <v>167</v>
      </c>
      <c r="E192" s="118">
        <v>1101</v>
      </c>
      <c r="F192" s="119" t="s">
        <v>168</v>
      </c>
      <c r="G192" s="119" t="s">
        <v>168</v>
      </c>
      <c r="H192" s="119" t="s">
        <v>167</v>
      </c>
      <c r="I192" s="119" t="s">
        <v>167</v>
      </c>
      <c r="J192" s="118">
        <v>250</v>
      </c>
      <c r="K192" s="119" t="s">
        <v>169</v>
      </c>
      <c r="L192" s="124" t="s">
        <v>554</v>
      </c>
      <c r="M192" s="120" t="s">
        <v>491</v>
      </c>
      <c r="N192" s="146"/>
      <c r="O192" s="146" t="s">
        <v>172</v>
      </c>
      <c r="P192" s="146"/>
      <c r="Q192" s="123" t="s">
        <v>173</v>
      </c>
      <c r="R192" s="108" t="e">
        <f>SUMIF([2]DATA!$B$1:$B$65536,'Appendix N'!$AO192,[2]DATA!O$1:O$65536)</f>
        <v>#VALUE!</v>
      </c>
      <c r="S192" s="108">
        <v>5998399</v>
      </c>
      <c r="T192" s="108" t="e">
        <f t="shared" si="42"/>
        <v>#VALUE!</v>
      </c>
      <c r="U192" s="109"/>
      <c r="V192" s="108">
        <v>5998399</v>
      </c>
      <c r="W192" s="110">
        <v>0</v>
      </c>
      <c r="X192" s="108">
        <v>5796900</v>
      </c>
      <c r="Y192" s="108">
        <f t="shared" si="39"/>
        <v>5796900</v>
      </c>
      <c r="Z192" s="108"/>
      <c r="AA192" s="108">
        <f t="shared" si="40"/>
        <v>201499</v>
      </c>
      <c r="AB192" s="111" t="e">
        <f t="shared" si="43"/>
        <v>#VALUE!</v>
      </c>
      <c r="AC192" s="111" t="e">
        <f t="shared" si="45"/>
        <v>#VALUE!</v>
      </c>
      <c r="AD192" s="112">
        <f t="shared" si="41"/>
        <v>0.96640786983326721</v>
      </c>
      <c r="AE192" s="201"/>
      <c r="AF192" s="113"/>
      <c r="AG192" s="114"/>
      <c r="AH192" s="102"/>
      <c r="AI192" s="94"/>
      <c r="AJ192" s="94"/>
      <c r="AK192" s="94"/>
      <c r="AL192" s="115"/>
      <c r="AM192" s="205"/>
      <c r="AN192" s="107" t="s">
        <v>590</v>
      </c>
      <c r="AO192" s="197" t="str">
        <f t="shared" si="44"/>
        <v>530/020/6/01/1101</v>
      </c>
    </row>
    <row r="193" spans="1:42" ht="30" customHeight="1">
      <c r="A193" s="107" t="s">
        <v>591</v>
      </c>
      <c r="B193" s="118">
        <v>530020</v>
      </c>
      <c r="C193" s="118">
        <v>4</v>
      </c>
      <c r="D193" s="119" t="s">
        <v>167</v>
      </c>
      <c r="E193" s="118">
        <v>1005</v>
      </c>
      <c r="F193" s="119" t="s">
        <v>168</v>
      </c>
      <c r="G193" s="118">
        <v>11</v>
      </c>
      <c r="H193" s="119" t="s">
        <v>167</v>
      </c>
      <c r="I193" s="119" t="s">
        <v>167</v>
      </c>
      <c r="J193" s="118">
        <v>250</v>
      </c>
      <c r="K193" s="119" t="s">
        <v>188</v>
      </c>
      <c r="L193" s="124" t="s">
        <v>554</v>
      </c>
      <c r="M193" s="120" t="s">
        <v>491</v>
      </c>
      <c r="N193" s="146" t="s">
        <v>592</v>
      </c>
      <c r="O193" s="146" t="s">
        <v>172</v>
      </c>
      <c r="P193" s="146"/>
      <c r="Q193" s="178" t="s">
        <v>190</v>
      </c>
      <c r="R193" s="188" t="e">
        <f>SUMIF([2]DATA!$B$1:$B$65536,'Appendix N'!$AO193,[2]DATA!O$1:O$65536)</f>
        <v>#VALUE!</v>
      </c>
      <c r="S193" s="188">
        <v>0</v>
      </c>
      <c r="T193" s="108" t="e">
        <f t="shared" si="42"/>
        <v>#VALUE!</v>
      </c>
      <c r="U193" s="109" t="e">
        <f>SUM(SUMIF([2]DATA!$B$1:$B$65536,'Appendix N'!$AO193,[2]DATA!P$1:P$65536),SUMIF([2]DATA!$B$1:$B$65536,'Appendix N'!$AO193,[2]DATA!Q$1:Q$65536))</f>
        <v>#VALUE!</v>
      </c>
      <c r="V193" s="108">
        <v>7500000</v>
      </c>
      <c r="W193" s="110">
        <v>3471251.5</v>
      </c>
      <c r="X193" s="188">
        <v>4057824.16</v>
      </c>
      <c r="Y193" s="108">
        <f t="shared" si="39"/>
        <v>7529075.6600000001</v>
      </c>
      <c r="Z193" s="108"/>
      <c r="AA193" s="108">
        <f t="shared" si="40"/>
        <v>-29075.660000000149</v>
      </c>
      <c r="AB193" s="111" t="e">
        <f t="shared" si="43"/>
        <v>#VALUE!</v>
      </c>
      <c r="AC193" s="111" t="e">
        <f t="shared" si="45"/>
        <v>#VALUE!</v>
      </c>
      <c r="AD193" s="112">
        <f t="shared" si="41"/>
        <v>1.0038767546666667</v>
      </c>
      <c r="AE193" s="201">
        <v>40724</v>
      </c>
      <c r="AF193" s="113"/>
      <c r="AG193" s="114"/>
      <c r="AH193" s="115"/>
      <c r="AL193" s="115" t="s">
        <v>593</v>
      </c>
      <c r="AM193" s="116"/>
      <c r="AN193" s="219" t="s">
        <v>590</v>
      </c>
      <c r="AO193" s="117" t="str">
        <f t="shared" si="44"/>
        <v>530/020/4/01/1005</v>
      </c>
    </row>
    <row r="194" spans="1:42" s="150" customFormat="1" ht="30" customHeight="1" thickBot="1">
      <c r="A194" s="131" t="s">
        <v>594</v>
      </c>
      <c r="B194" s="132"/>
      <c r="C194" s="132"/>
      <c r="D194" s="132"/>
      <c r="E194" s="132"/>
      <c r="F194" s="132"/>
      <c r="G194" s="132"/>
      <c r="H194" s="132"/>
      <c r="I194" s="132"/>
      <c r="J194" s="132"/>
      <c r="K194" s="132"/>
      <c r="L194" s="133">
        <v>6</v>
      </c>
      <c r="M194" s="133"/>
      <c r="N194" s="134"/>
      <c r="O194" s="132"/>
      <c r="P194" s="132"/>
      <c r="Q194" s="135"/>
      <c r="R194" s="136" t="e">
        <f>SUM(R83:R193)</f>
        <v>#VALUE!</v>
      </c>
      <c r="S194" s="136">
        <f>SUM(S83:S193)</f>
        <v>34793791</v>
      </c>
      <c r="T194" s="136" t="e">
        <f>SUM(T83:T193)</f>
        <v>#VALUE!</v>
      </c>
      <c r="U194" s="136" t="e">
        <f>SUM(U83:U193)</f>
        <v>#VALUE!</v>
      </c>
      <c r="V194" s="136">
        <v>401036815</v>
      </c>
      <c r="W194" s="136">
        <v>109896868.98999999</v>
      </c>
      <c r="X194" s="136">
        <f>SUM(X83:X193)</f>
        <v>75052307.179999977</v>
      </c>
      <c r="Y194" s="136">
        <f t="shared" si="39"/>
        <v>184949176.16999996</v>
      </c>
      <c r="Z194" s="136">
        <f>SUM(Z83:Z193)</f>
        <v>225212.09999999998</v>
      </c>
      <c r="AA194" s="136">
        <f t="shared" si="40"/>
        <v>216087638.83000004</v>
      </c>
      <c r="AB194" s="139" t="e">
        <f>Y194/T194</f>
        <v>#VALUE!</v>
      </c>
      <c r="AC194" s="139" t="e">
        <f>Y194/R194</f>
        <v>#VALUE!</v>
      </c>
      <c r="AD194" s="140">
        <f t="shared" si="41"/>
        <v>0.46117755091886004</v>
      </c>
      <c r="AE194" s="141"/>
      <c r="AF194" s="187"/>
      <c r="AG194" s="141"/>
      <c r="AH194" s="143"/>
      <c r="AI194" s="135"/>
      <c r="AJ194" s="135"/>
      <c r="AK194" s="135"/>
      <c r="AL194" s="143"/>
      <c r="AM194" s="144"/>
      <c r="AN194" s="220"/>
      <c r="AO194" s="145" t="str">
        <f t="shared" si="44"/>
        <v/>
      </c>
      <c r="AP194" s="74"/>
    </row>
    <row r="195" spans="1:42" ht="30" customHeight="1" thickTop="1">
      <c r="A195" s="90"/>
      <c r="B195" s="91"/>
      <c r="C195" s="91"/>
      <c r="D195" s="91"/>
      <c r="E195" s="91"/>
      <c r="F195" s="91"/>
      <c r="G195" s="91"/>
      <c r="H195" s="91"/>
      <c r="I195" s="91"/>
      <c r="J195" s="91"/>
      <c r="K195" s="91"/>
      <c r="L195" s="155"/>
      <c r="M195" s="155"/>
      <c r="N195" s="156"/>
      <c r="O195" s="91"/>
      <c r="P195" s="91"/>
      <c r="Q195" s="94"/>
      <c r="R195" s="152"/>
      <c r="S195" s="152"/>
      <c r="T195" s="152"/>
      <c r="U195" s="152"/>
      <c r="V195" s="152"/>
      <c r="W195" s="152"/>
      <c r="X195" s="152"/>
      <c r="Y195" s="152"/>
      <c r="Z195" s="152"/>
      <c r="AA195" s="152"/>
      <c r="AB195" s="159"/>
      <c r="AC195" s="159"/>
      <c r="AD195" s="160"/>
      <c r="AE195" s="100"/>
      <c r="AF195" s="101"/>
      <c r="AG195" s="100"/>
      <c r="AH195" s="102"/>
      <c r="AI195" s="94"/>
      <c r="AJ195" s="94"/>
      <c r="AK195" s="94"/>
      <c r="AL195" s="102"/>
      <c r="AM195" s="103"/>
      <c r="AN195" s="94"/>
      <c r="AO195" s="117"/>
    </row>
    <row r="196" spans="1:42" ht="30" customHeight="1">
      <c r="A196" s="90"/>
      <c r="B196" s="91"/>
      <c r="C196" s="91"/>
      <c r="D196" s="91"/>
      <c r="E196" s="91"/>
      <c r="F196" s="91"/>
      <c r="G196" s="91"/>
      <c r="H196" s="91"/>
      <c r="I196" s="91"/>
      <c r="J196" s="91"/>
      <c r="K196" s="91"/>
      <c r="L196" s="155"/>
      <c r="M196" s="155"/>
      <c r="N196" s="156"/>
      <c r="O196" s="91"/>
      <c r="P196" s="91"/>
      <c r="Q196" s="94"/>
      <c r="R196" s="152"/>
      <c r="S196" s="152"/>
      <c r="T196" s="152"/>
      <c r="U196" s="152"/>
      <c r="V196" s="152"/>
      <c r="W196" s="152"/>
      <c r="X196" s="152"/>
      <c r="Y196" s="152"/>
      <c r="Z196" s="152"/>
      <c r="AA196" s="152"/>
      <c r="AB196" s="159"/>
      <c r="AC196" s="159"/>
      <c r="AD196" s="160"/>
      <c r="AE196" s="100"/>
      <c r="AF196" s="101"/>
      <c r="AG196" s="100"/>
      <c r="AH196" s="102"/>
      <c r="AI196" s="94"/>
      <c r="AJ196" s="94"/>
      <c r="AK196" s="94"/>
      <c r="AL196" s="102"/>
      <c r="AM196" s="103"/>
      <c r="AN196" s="94"/>
      <c r="AO196" s="117"/>
    </row>
    <row r="197" spans="1:42" ht="30" customHeight="1">
      <c r="A197" s="104" t="s">
        <v>595</v>
      </c>
      <c r="B197" s="91"/>
      <c r="C197" s="91"/>
      <c r="D197" s="91"/>
      <c r="E197" s="91"/>
      <c r="F197" s="91"/>
      <c r="G197" s="91"/>
      <c r="H197" s="91"/>
      <c r="I197" s="91"/>
      <c r="J197" s="91"/>
      <c r="K197" s="91"/>
      <c r="L197" s="155"/>
      <c r="M197" s="155"/>
      <c r="N197" s="156"/>
      <c r="O197" s="91"/>
      <c r="P197" s="91"/>
      <c r="Q197" s="107"/>
      <c r="R197" s="152"/>
      <c r="S197" s="152"/>
      <c r="T197" s="152"/>
      <c r="U197" s="152"/>
      <c r="V197" s="152"/>
      <c r="W197" s="152"/>
      <c r="X197" s="152"/>
      <c r="Y197" s="108"/>
      <c r="Z197" s="108"/>
      <c r="AA197" s="108"/>
      <c r="AB197" s="111"/>
      <c r="AC197" s="111"/>
      <c r="AD197" s="112"/>
      <c r="AE197" s="114"/>
      <c r="AF197" s="113"/>
      <c r="AG197" s="114"/>
      <c r="AH197" s="115"/>
      <c r="AL197" s="115"/>
      <c r="AM197" s="116"/>
      <c r="AN197" s="107"/>
      <c r="AO197" s="117" t="str">
        <f t="shared" ref="AO197:AO223" si="46">IF(B197 &gt; 0,(CONCATENATE(MID(B197,1,3),"/",MID(B197,4,3),"/",C197,"/",D197,"/",E197)),"")</f>
        <v/>
      </c>
    </row>
    <row r="198" spans="1:42" ht="30" customHeight="1">
      <c r="A198" s="107" t="s">
        <v>596</v>
      </c>
      <c r="B198" s="118">
        <v>615075</v>
      </c>
      <c r="C198" s="118">
        <v>5</v>
      </c>
      <c r="D198" s="119" t="s">
        <v>168</v>
      </c>
      <c r="E198" s="118">
        <v>1214</v>
      </c>
      <c r="F198" s="119" t="s">
        <v>168</v>
      </c>
      <c r="G198" s="119" t="s">
        <v>187</v>
      </c>
      <c r="H198" s="119" t="s">
        <v>167</v>
      </c>
      <c r="I198" s="119" t="s">
        <v>167</v>
      </c>
      <c r="J198" s="118">
        <v>250</v>
      </c>
      <c r="K198" s="119" t="s">
        <v>188</v>
      </c>
      <c r="L198" s="128" t="s">
        <v>212</v>
      </c>
      <c r="M198" s="120" t="s">
        <v>491</v>
      </c>
      <c r="N198" s="129"/>
      <c r="O198" s="118" t="s">
        <v>172</v>
      </c>
      <c r="P198" s="118"/>
      <c r="Q198" s="123" t="s">
        <v>190</v>
      </c>
      <c r="R198" s="108" t="e">
        <f>SUMIF([2]DATA!$B$1:$B$65536,'Appendix N'!$AO198,[2]DATA!O$1:O$65536)</f>
        <v>#VALUE!</v>
      </c>
      <c r="S198" s="108">
        <v>155000</v>
      </c>
      <c r="T198" s="108" t="e">
        <f>SUM(R198:S198)</f>
        <v>#VALUE!</v>
      </c>
      <c r="U198" s="108"/>
      <c r="V198" s="108">
        <v>155000</v>
      </c>
      <c r="W198" s="108">
        <v>3104.64</v>
      </c>
      <c r="X198" s="108">
        <v>-3104.64</v>
      </c>
      <c r="Y198" s="108">
        <f t="shared" ref="Y198:Y222" si="47">W198+X198</f>
        <v>0</v>
      </c>
      <c r="Z198" s="108"/>
      <c r="AA198" s="108">
        <f t="shared" ref="AA198:AA222" si="48">V198-Y198</f>
        <v>155000</v>
      </c>
      <c r="AB198" s="111" t="e">
        <f>IF(T198&lt;&gt;0,Y198/T198,0)</f>
        <v>#VALUE!</v>
      </c>
      <c r="AC198" s="111" t="e">
        <f t="shared" ref="AC198:AC223" si="49">Y198/R198</f>
        <v>#VALUE!</v>
      </c>
      <c r="AD198" s="112">
        <f t="shared" ref="AD198:AD223" si="50">Y198/V198</f>
        <v>0</v>
      </c>
      <c r="AE198" s="114"/>
      <c r="AF198" s="113"/>
      <c r="AG198" s="114"/>
      <c r="AH198" s="115"/>
      <c r="AL198" s="115" t="s">
        <v>597</v>
      </c>
      <c r="AM198" s="116">
        <v>41090</v>
      </c>
      <c r="AN198" s="107" t="s">
        <v>598</v>
      </c>
      <c r="AO198" s="117" t="str">
        <f t="shared" si="46"/>
        <v>615/075/5/05/1214</v>
      </c>
    </row>
    <row r="199" spans="1:42" ht="35.1" customHeight="1">
      <c r="A199" s="107" t="s">
        <v>599</v>
      </c>
      <c r="B199" s="118">
        <v>615080</v>
      </c>
      <c r="C199" s="118">
        <v>4</v>
      </c>
      <c r="D199" s="119" t="s">
        <v>167</v>
      </c>
      <c r="E199" s="118">
        <v>1163</v>
      </c>
      <c r="F199" s="119" t="s">
        <v>168</v>
      </c>
      <c r="G199" s="119" t="s">
        <v>187</v>
      </c>
      <c r="H199" s="119" t="s">
        <v>167</v>
      </c>
      <c r="I199" s="119" t="s">
        <v>167</v>
      </c>
      <c r="J199" s="118">
        <v>311</v>
      </c>
      <c r="K199" s="119" t="s">
        <v>188</v>
      </c>
      <c r="L199" s="128" t="s">
        <v>212</v>
      </c>
      <c r="M199" s="120" t="s">
        <v>491</v>
      </c>
      <c r="N199" s="129"/>
      <c r="O199" s="118" t="s">
        <v>172</v>
      </c>
      <c r="P199" s="118"/>
      <c r="Q199" s="123" t="s">
        <v>190</v>
      </c>
      <c r="R199" s="108" t="e">
        <f>SUMIF([2]DATA!$B$1:$B$65536,'Appendix N'!$AO199,[2]DATA!O$1:O$65536)</f>
        <v>#VALUE!</v>
      </c>
      <c r="S199" s="108"/>
      <c r="T199" s="108" t="e">
        <f>SUM(R199:S199)</f>
        <v>#VALUE!</v>
      </c>
      <c r="U199" s="108" t="e">
        <f>SUM(SUMIF([2]DATA!$B$1:$B$65536,'Appendix N'!$AO199,[2]DATA!P$1:P$65536),SUMIF([2]DATA!$B$1:$B$65536,'Appendix N'!$AO199,[2]DATA!Q$1:Q$65536))</f>
        <v>#VALUE!</v>
      </c>
      <c r="V199" s="108">
        <v>600000</v>
      </c>
      <c r="W199" s="108">
        <v>31085.239999999998</v>
      </c>
      <c r="X199" s="108">
        <v>410796.47</v>
      </c>
      <c r="Y199" s="108">
        <f t="shared" si="47"/>
        <v>441881.70999999996</v>
      </c>
      <c r="Z199" s="108"/>
      <c r="AA199" s="108">
        <f t="shared" si="48"/>
        <v>158118.29000000004</v>
      </c>
      <c r="AB199" s="111" t="e">
        <f>IF(T199&lt;&gt;0,Y199/T199,0)</f>
        <v>#VALUE!</v>
      </c>
      <c r="AC199" s="111" t="e">
        <f t="shared" si="49"/>
        <v>#VALUE!</v>
      </c>
      <c r="AD199" s="112">
        <f t="shared" si="50"/>
        <v>0.7364695166666666</v>
      </c>
      <c r="AE199" s="114"/>
      <c r="AF199" s="113"/>
      <c r="AG199" s="114"/>
      <c r="AH199" s="115"/>
      <c r="AL199" s="115" t="s">
        <v>597</v>
      </c>
      <c r="AM199" s="116">
        <v>41090</v>
      </c>
      <c r="AN199" s="107" t="s">
        <v>600</v>
      </c>
      <c r="AO199" s="117" t="str">
        <f t="shared" si="46"/>
        <v>615/080/4/01/1163</v>
      </c>
    </row>
    <row r="200" spans="1:42" ht="30" customHeight="1">
      <c r="A200" s="107" t="s">
        <v>601</v>
      </c>
      <c r="B200" s="118">
        <v>615080</v>
      </c>
      <c r="C200" s="118">
        <v>6</v>
      </c>
      <c r="D200" s="119">
        <v>54</v>
      </c>
      <c r="E200" s="118">
        <v>1100</v>
      </c>
      <c r="F200" s="119" t="s">
        <v>168</v>
      </c>
      <c r="G200" s="119" t="s">
        <v>378</v>
      </c>
      <c r="H200" s="119" t="s">
        <v>167</v>
      </c>
      <c r="I200" s="119" t="s">
        <v>167</v>
      </c>
      <c r="J200" s="118">
        <v>311</v>
      </c>
      <c r="K200" s="119" t="s">
        <v>169</v>
      </c>
      <c r="L200" s="221" t="s">
        <v>212</v>
      </c>
      <c r="M200" s="121" t="s">
        <v>224</v>
      </c>
      <c r="N200" s="129"/>
      <c r="O200" s="118"/>
      <c r="P200" s="118" t="s">
        <v>172</v>
      </c>
      <c r="Q200" s="107" t="s">
        <v>602</v>
      </c>
      <c r="R200" s="108" t="e">
        <f>SUMIF([2]DATA!$B$1:$B$65536,'Appendix N'!$AO200,[2]DATA!O$1:O$65536)</f>
        <v>#VALUE!</v>
      </c>
      <c r="S200" s="108">
        <v>4141303</v>
      </c>
      <c r="T200" s="108" t="e">
        <f>SUM(R200:S200)</f>
        <v>#VALUE!</v>
      </c>
      <c r="U200" s="108"/>
      <c r="V200" s="108">
        <v>4141303</v>
      </c>
      <c r="W200" s="108">
        <v>50350</v>
      </c>
      <c r="X200" s="108">
        <v>-50350</v>
      </c>
      <c r="Y200" s="108">
        <f t="shared" si="47"/>
        <v>0</v>
      </c>
      <c r="Z200" s="108"/>
      <c r="AA200" s="108">
        <f t="shared" si="48"/>
        <v>4141303</v>
      </c>
      <c r="AB200" s="111" t="e">
        <f>IF(T200&lt;&gt;0,Y200/T200,0)</f>
        <v>#VALUE!</v>
      </c>
      <c r="AC200" s="111" t="e">
        <f t="shared" si="49"/>
        <v>#VALUE!</v>
      </c>
      <c r="AD200" s="112">
        <f t="shared" si="50"/>
        <v>0</v>
      </c>
      <c r="AE200" s="114"/>
      <c r="AF200" s="113"/>
      <c r="AG200" s="114"/>
      <c r="AH200" s="115"/>
      <c r="AL200" s="115"/>
      <c r="AM200" s="116"/>
      <c r="AN200" s="107" t="s">
        <v>603</v>
      </c>
      <c r="AO200" s="117" t="str">
        <f t="shared" si="46"/>
        <v>615/080/6/54/1100</v>
      </c>
    </row>
    <row r="201" spans="1:42" ht="30" customHeight="1">
      <c r="A201" s="107" t="s">
        <v>604</v>
      </c>
      <c r="B201" s="118">
        <v>615080</v>
      </c>
      <c r="C201" s="118">
        <v>6</v>
      </c>
      <c r="D201" s="119">
        <v>54</v>
      </c>
      <c r="E201" s="118">
        <v>1101</v>
      </c>
      <c r="F201" s="119" t="s">
        <v>168</v>
      </c>
      <c r="G201" s="119" t="s">
        <v>378</v>
      </c>
      <c r="H201" s="119" t="s">
        <v>167</v>
      </c>
      <c r="I201" s="119" t="s">
        <v>167</v>
      </c>
      <c r="J201" s="118">
        <v>311</v>
      </c>
      <c r="K201" s="119" t="s">
        <v>169</v>
      </c>
      <c r="L201" s="221" t="s">
        <v>212</v>
      </c>
      <c r="M201" s="121" t="s">
        <v>224</v>
      </c>
      <c r="N201" s="129"/>
      <c r="O201" s="118"/>
      <c r="P201" s="118" t="s">
        <v>172</v>
      </c>
      <c r="Q201" s="107" t="s">
        <v>602</v>
      </c>
      <c r="R201" s="108" t="e">
        <f>SUMIF([2]DATA!$B$1:$B$65536,'Appendix N'!$AO201,[2]DATA!O$1:O$65536)</f>
        <v>#VALUE!</v>
      </c>
      <c r="S201" s="108">
        <v>243551</v>
      </c>
      <c r="T201" s="108" t="e">
        <f>SUM(R201:S201)</f>
        <v>#VALUE!</v>
      </c>
      <c r="U201" s="108"/>
      <c r="V201" s="108">
        <v>243551</v>
      </c>
      <c r="W201" s="108">
        <v>0</v>
      </c>
      <c r="X201" s="108">
        <v>0</v>
      </c>
      <c r="Y201" s="108">
        <f t="shared" si="47"/>
        <v>0</v>
      </c>
      <c r="Z201" s="108"/>
      <c r="AA201" s="108">
        <f t="shared" si="48"/>
        <v>243551</v>
      </c>
      <c r="AB201" s="111" t="e">
        <f>IF(T201&lt;&gt;0,Y201/T201,0)</f>
        <v>#VALUE!</v>
      </c>
      <c r="AC201" s="111" t="e">
        <f t="shared" si="49"/>
        <v>#VALUE!</v>
      </c>
      <c r="AD201" s="112">
        <f t="shared" si="50"/>
        <v>0</v>
      </c>
      <c r="AE201" s="114"/>
      <c r="AF201" s="113"/>
      <c r="AG201" s="114"/>
      <c r="AH201" s="115"/>
      <c r="AL201" s="115"/>
      <c r="AM201" s="116"/>
      <c r="AN201" s="107" t="s">
        <v>603</v>
      </c>
      <c r="AO201" s="117" t="str">
        <f t="shared" si="46"/>
        <v>615/080/6/54/1101</v>
      </c>
    </row>
    <row r="202" spans="1:42" ht="35.1" customHeight="1">
      <c r="A202" s="107" t="s">
        <v>605</v>
      </c>
      <c r="B202" s="118">
        <v>620005</v>
      </c>
      <c r="C202" s="118">
        <v>4</v>
      </c>
      <c r="D202" s="118">
        <v>68</v>
      </c>
      <c r="E202" s="118">
        <v>1003</v>
      </c>
      <c r="F202" s="119" t="s">
        <v>168</v>
      </c>
      <c r="G202" s="119" t="s">
        <v>378</v>
      </c>
      <c r="H202" s="119" t="s">
        <v>167</v>
      </c>
      <c r="I202" s="119" t="s">
        <v>167</v>
      </c>
      <c r="J202" s="119" t="s">
        <v>606</v>
      </c>
      <c r="K202" s="119" t="s">
        <v>188</v>
      </c>
      <c r="L202" s="128" t="s">
        <v>212</v>
      </c>
      <c r="M202" s="120" t="s">
        <v>213</v>
      </c>
      <c r="N202" s="129" t="s">
        <v>607</v>
      </c>
      <c r="O202" s="118" t="s">
        <v>172</v>
      </c>
      <c r="P202" s="118"/>
      <c r="Q202" s="107" t="s">
        <v>608</v>
      </c>
      <c r="R202" s="108" t="e">
        <f>SUMIF([2]DATA!$B$1:$B$65536,'Appendix N'!$AO202,[2]DATA!O$1:O$65536)</f>
        <v>#VALUE!</v>
      </c>
      <c r="S202" s="108">
        <v>0</v>
      </c>
      <c r="T202" s="108" t="e">
        <f t="shared" ref="T202:T222" si="51">SUM(R202:S202)</f>
        <v>#VALUE!</v>
      </c>
      <c r="U202" s="108" t="e">
        <f>SUM(SUMIF([2]DATA!$B$1:$B$65536,'Appendix N'!$AO202,[2]DATA!P$1:P$65536),SUMIF([2]DATA!$B$1:$B$65536,'Appendix N'!$AO202,[2]DATA!Q$1:Q$65536))</f>
        <v>#VALUE!</v>
      </c>
      <c r="V202" s="108">
        <v>100000000</v>
      </c>
      <c r="W202" s="108">
        <v>1210726.3399999999</v>
      </c>
      <c r="X202" s="108">
        <v>72408.41</v>
      </c>
      <c r="Y202" s="108">
        <f t="shared" si="47"/>
        <v>1283134.7499999998</v>
      </c>
      <c r="Z202" s="108"/>
      <c r="AA202" s="108">
        <f t="shared" si="48"/>
        <v>98716865.25</v>
      </c>
      <c r="AB202" s="111" t="e">
        <f t="shared" ref="AB202:AB222" si="52">IF(T202&lt;&gt;0,Y202/T202,0)</f>
        <v>#VALUE!</v>
      </c>
      <c r="AC202" s="111" t="e">
        <f t="shared" si="49"/>
        <v>#VALUE!</v>
      </c>
      <c r="AD202" s="112">
        <f t="shared" si="50"/>
        <v>1.2831347499999998E-2</v>
      </c>
      <c r="AE202" s="114" t="s">
        <v>609</v>
      </c>
      <c r="AF202" s="113" t="s">
        <v>610</v>
      </c>
      <c r="AG202" s="114" t="s">
        <v>248</v>
      </c>
      <c r="AH202" s="115" t="s">
        <v>248</v>
      </c>
      <c r="AI202" s="107" t="s">
        <v>611</v>
      </c>
      <c r="AJ202" s="107" t="s">
        <v>248</v>
      </c>
      <c r="AL202" s="115" t="s">
        <v>612</v>
      </c>
      <c r="AM202" s="116">
        <v>41791</v>
      </c>
      <c r="AN202" s="211" t="s">
        <v>613</v>
      </c>
      <c r="AO202" s="117" t="str">
        <f t="shared" si="46"/>
        <v>620/005/4/68/1003</v>
      </c>
    </row>
    <row r="203" spans="1:42" ht="35.1" customHeight="1">
      <c r="A203" s="107" t="s">
        <v>614</v>
      </c>
      <c r="B203" s="118">
        <v>635005</v>
      </c>
      <c r="C203" s="118">
        <v>4</v>
      </c>
      <c r="D203" s="118">
        <v>36</v>
      </c>
      <c r="E203" s="118">
        <v>1044</v>
      </c>
      <c r="F203" s="119" t="s">
        <v>168</v>
      </c>
      <c r="G203" s="119" t="s">
        <v>378</v>
      </c>
      <c r="H203" s="119" t="s">
        <v>167</v>
      </c>
      <c r="I203" s="119" t="s">
        <v>167</v>
      </c>
      <c r="J203" s="118">
        <v>320</v>
      </c>
      <c r="K203" s="119" t="s">
        <v>188</v>
      </c>
      <c r="L203" s="128" t="s">
        <v>212</v>
      </c>
      <c r="M203" s="120" t="s">
        <v>213</v>
      </c>
      <c r="N203" s="129" t="s">
        <v>225</v>
      </c>
      <c r="O203" s="118" t="s">
        <v>172</v>
      </c>
      <c r="P203" s="118"/>
      <c r="Q203" s="107" t="s">
        <v>226</v>
      </c>
      <c r="R203" s="108" t="e">
        <f>SUMIF([2]DATA!$B$1:$B$65536,'Appendix N'!$AO203,[2]DATA!O$1:O$65536)</f>
        <v>#VALUE!</v>
      </c>
      <c r="S203" s="108">
        <v>0</v>
      </c>
      <c r="T203" s="108" t="e">
        <f t="shared" si="51"/>
        <v>#VALUE!</v>
      </c>
      <c r="U203" s="108" t="e">
        <f>SUM(SUMIF([2]DATA!$B$1:$B$65536,'Appendix N'!$AO203,[2]DATA!P$1:P$65536),SUMIF([2]DATA!$B$1:$B$65536,'Appendix N'!$AO203,[2]DATA!Q$1:Q$65536))</f>
        <v>#VALUE!</v>
      </c>
      <c r="V203" s="108">
        <v>3000000</v>
      </c>
      <c r="W203" s="108">
        <v>3053278.5</v>
      </c>
      <c r="X203" s="108">
        <v>-53278.5</v>
      </c>
      <c r="Y203" s="108">
        <f t="shared" si="47"/>
        <v>3000000</v>
      </c>
      <c r="Z203" s="108"/>
      <c r="AA203" s="108">
        <f t="shared" si="48"/>
        <v>0</v>
      </c>
      <c r="AB203" s="111" t="e">
        <f t="shared" si="52"/>
        <v>#VALUE!</v>
      </c>
      <c r="AC203" s="111" t="e">
        <f t="shared" si="49"/>
        <v>#VALUE!</v>
      </c>
      <c r="AD203" s="112">
        <f t="shared" si="50"/>
        <v>1</v>
      </c>
      <c r="AE203" s="114"/>
      <c r="AF203" s="113" t="s">
        <v>615</v>
      </c>
      <c r="AG203" s="114" t="s">
        <v>395</v>
      </c>
      <c r="AH203" s="115" t="s">
        <v>616</v>
      </c>
      <c r="AI203" s="107" t="s">
        <v>617</v>
      </c>
      <c r="AJ203" s="107" t="s">
        <v>618</v>
      </c>
      <c r="AL203" s="115" t="s">
        <v>619</v>
      </c>
      <c r="AM203" s="116" t="s">
        <v>620</v>
      </c>
      <c r="AN203" s="162" t="s">
        <v>621</v>
      </c>
      <c r="AO203" s="117" t="str">
        <f t="shared" si="46"/>
        <v>635/005/4/36/1044</v>
      </c>
    </row>
    <row r="204" spans="1:42" ht="35.1" customHeight="1">
      <c r="A204" s="107" t="s">
        <v>622</v>
      </c>
      <c r="B204" s="118">
        <v>620005</v>
      </c>
      <c r="C204" s="118">
        <v>4</v>
      </c>
      <c r="D204" s="118">
        <v>36</v>
      </c>
      <c r="E204" s="118">
        <v>1045</v>
      </c>
      <c r="F204" s="119" t="s">
        <v>168</v>
      </c>
      <c r="G204" s="119" t="s">
        <v>378</v>
      </c>
      <c r="H204" s="119" t="s">
        <v>167</v>
      </c>
      <c r="I204" s="119" t="s">
        <v>167</v>
      </c>
      <c r="J204" s="119" t="s">
        <v>606</v>
      </c>
      <c r="K204" s="119" t="s">
        <v>188</v>
      </c>
      <c r="L204" s="128" t="s">
        <v>212</v>
      </c>
      <c r="M204" s="120" t="s">
        <v>213</v>
      </c>
      <c r="N204" s="129" t="s">
        <v>607</v>
      </c>
      <c r="O204" s="118" t="s">
        <v>172</v>
      </c>
      <c r="P204" s="118"/>
      <c r="Q204" s="107" t="s">
        <v>226</v>
      </c>
      <c r="R204" s="108" t="e">
        <f>SUMIF([2]DATA!$B$1:$B$65536,'Appendix N'!$AO204,[2]DATA!O$1:O$65536)</f>
        <v>#VALUE!</v>
      </c>
      <c r="S204" s="108">
        <v>0</v>
      </c>
      <c r="T204" s="108" t="e">
        <f t="shared" si="51"/>
        <v>#VALUE!</v>
      </c>
      <c r="U204" s="108" t="e">
        <f>SUM(SUMIF([2]DATA!$B$1:$B$65536,'Appendix N'!$AO204,[2]DATA!P$1:P$65536),SUMIF([2]DATA!$B$1:$B$65536,'Appendix N'!$AO204,[2]DATA!Q$1:Q$65536))</f>
        <v>#VALUE!</v>
      </c>
      <c r="V204" s="108">
        <v>3200000</v>
      </c>
      <c r="W204" s="108">
        <v>456430.95999999996</v>
      </c>
      <c r="X204" s="108">
        <v>387319.03999999998</v>
      </c>
      <c r="Y204" s="108">
        <f t="shared" si="47"/>
        <v>843750</v>
      </c>
      <c r="Z204" s="108"/>
      <c r="AA204" s="108">
        <f t="shared" si="48"/>
        <v>2356250</v>
      </c>
      <c r="AB204" s="111" t="e">
        <f t="shared" si="52"/>
        <v>#VALUE!</v>
      </c>
      <c r="AC204" s="111" t="e">
        <f t="shared" si="49"/>
        <v>#VALUE!</v>
      </c>
      <c r="AD204" s="112">
        <f t="shared" si="50"/>
        <v>0.263671875</v>
      </c>
      <c r="AE204" s="114" t="s">
        <v>623</v>
      </c>
      <c r="AF204" s="113" t="s">
        <v>624</v>
      </c>
      <c r="AG204" s="114" t="s">
        <v>248</v>
      </c>
      <c r="AH204" s="115" t="s">
        <v>248</v>
      </c>
      <c r="AI204" s="107" t="s">
        <v>625</v>
      </c>
      <c r="AJ204" s="107" t="s">
        <v>248</v>
      </c>
      <c r="AL204" s="115" t="s">
        <v>626</v>
      </c>
      <c r="AM204" s="116">
        <v>41609</v>
      </c>
      <c r="AN204" s="211" t="s">
        <v>627</v>
      </c>
      <c r="AO204" s="117" t="str">
        <f t="shared" si="46"/>
        <v>620/005/4/36/1045</v>
      </c>
    </row>
    <row r="205" spans="1:42" ht="35.1" customHeight="1">
      <c r="A205" s="107" t="s">
        <v>628</v>
      </c>
      <c r="B205" s="118">
        <v>620005</v>
      </c>
      <c r="C205" s="118">
        <v>4</v>
      </c>
      <c r="D205" s="118">
        <v>36</v>
      </c>
      <c r="E205" s="118">
        <v>1046</v>
      </c>
      <c r="F205" s="119" t="s">
        <v>168</v>
      </c>
      <c r="G205" s="119" t="s">
        <v>378</v>
      </c>
      <c r="H205" s="119" t="s">
        <v>167</v>
      </c>
      <c r="I205" s="119" t="s">
        <v>167</v>
      </c>
      <c r="J205" s="119" t="s">
        <v>606</v>
      </c>
      <c r="K205" s="119" t="s">
        <v>188</v>
      </c>
      <c r="L205" s="128" t="s">
        <v>212</v>
      </c>
      <c r="M205" s="120" t="s">
        <v>213</v>
      </c>
      <c r="N205" s="129" t="s">
        <v>394</v>
      </c>
      <c r="O205" s="118" t="s">
        <v>172</v>
      </c>
      <c r="P205" s="118"/>
      <c r="Q205" s="107" t="s">
        <v>226</v>
      </c>
      <c r="R205" s="108" t="e">
        <f>SUMIF([2]DATA!$B$1:$B$65536,'Appendix N'!$AO205,[2]DATA!O$1:O$65536)</f>
        <v>#VALUE!</v>
      </c>
      <c r="S205" s="108">
        <v>0</v>
      </c>
      <c r="T205" s="108" t="e">
        <f t="shared" si="51"/>
        <v>#VALUE!</v>
      </c>
      <c r="U205" s="108" t="e">
        <f>SUM(SUMIF([2]DATA!$B$1:$B$65536,'Appendix N'!$AO205,[2]DATA!P$1:P$65536),SUMIF([2]DATA!$B$1:$B$65536,'Appendix N'!$AO205,[2]DATA!Q$1:Q$65536))</f>
        <v>#VALUE!</v>
      </c>
      <c r="V205" s="108">
        <v>10000000</v>
      </c>
      <c r="W205" s="108">
        <v>2973397.5300000003</v>
      </c>
      <c r="X205" s="108">
        <v>933822.66</v>
      </c>
      <c r="Y205" s="108">
        <f t="shared" si="47"/>
        <v>3907220.1900000004</v>
      </c>
      <c r="Z205" s="108"/>
      <c r="AA205" s="108">
        <f t="shared" si="48"/>
        <v>6092779.8099999996</v>
      </c>
      <c r="AB205" s="111" t="e">
        <f t="shared" si="52"/>
        <v>#VALUE!</v>
      </c>
      <c r="AC205" s="111" t="e">
        <f t="shared" si="49"/>
        <v>#VALUE!</v>
      </c>
      <c r="AD205" s="112">
        <f t="shared" si="50"/>
        <v>0.39072201900000003</v>
      </c>
      <c r="AE205" s="114" t="s">
        <v>629</v>
      </c>
      <c r="AF205" s="113" t="s">
        <v>630</v>
      </c>
      <c r="AG205" s="114" t="s">
        <v>248</v>
      </c>
      <c r="AH205" s="115" t="s">
        <v>248</v>
      </c>
      <c r="AI205" s="107" t="s">
        <v>631</v>
      </c>
      <c r="AJ205" s="107" t="s">
        <v>248</v>
      </c>
      <c r="AL205" s="115" t="s">
        <v>248</v>
      </c>
      <c r="AM205" s="205">
        <v>41061</v>
      </c>
      <c r="AN205" s="211" t="s">
        <v>632</v>
      </c>
      <c r="AO205" s="117" t="str">
        <f t="shared" si="46"/>
        <v>620/005/4/36/1046</v>
      </c>
    </row>
    <row r="206" spans="1:42" ht="30" customHeight="1">
      <c r="A206" s="107" t="s">
        <v>633</v>
      </c>
      <c r="B206" s="118">
        <v>620005</v>
      </c>
      <c r="C206" s="118">
        <v>6</v>
      </c>
      <c r="D206" s="118">
        <v>81</v>
      </c>
      <c r="E206" s="118">
        <v>1001</v>
      </c>
      <c r="F206" s="119" t="s">
        <v>168</v>
      </c>
      <c r="G206" s="119" t="s">
        <v>378</v>
      </c>
      <c r="H206" s="119" t="s">
        <v>167</v>
      </c>
      <c r="I206" s="119" t="s">
        <v>167</v>
      </c>
      <c r="J206" s="119" t="s">
        <v>606</v>
      </c>
      <c r="K206" s="119" t="s">
        <v>188</v>
      </c>
      <c r="L206" s="128" t="s">
        <v>212</v>
      </c>
      <c r="M206" s="120" t="s">
        <v>213</v>
      </c>
      <c r="N206" s="129" t="s">
        <v>607</v>
      </c>
      <c r="O206" s="118" t="s">
        <v>172</v>
      </c>
      <c r="P206" s="118"/>
      <c r="Q206" s="178" t="s">
        <v>634</v>
      </c>
      <c r="R206" s="108" t="e">
        <f>SUMIF([2]DATA!$B$1:$B$65536,'Appendix N'!$AO206,[2]DATA!O$1:O$65536)</f>
        <v>#VALUE!</v>
      </c>
      <c r="S206" s="108">
        <v>0</v>
      </c>
      <c r="T206" s="108" t="e">
        <f t="shared" si="51"/>
        <v>#VALUE!</v>
      </c>
      <c r="U206" s="108" t="e">
        <f>SUM(SUMIF([2]DATA!$B$1:$B$65536,'Appendix N'!$AO206,[2]DATA!P$1:P$65536),SUMIF([2]DATA!$B$1:$B$65536,'Appendix N'!$AO206,[2]DATA!Q$1:Q$65536))</f>
        <v>#VALUE!</v>
      </c>
      <c r="V206" s="108">
        <v>233787</v>
      </c>
      <c r="W206" s="108">
        <v>0</v>
      </c>
      <c r="X206" s="108">
        <v>0</v>
      </c>
      <c r="Y206" s="108">
        <f t="shared" si="47"/>
        <v>0</v>
      </c>
      <c r="Z206" s="108"/>
      <c r="AA206" s="108">
        <f t="shared" si="48"/>
        <v>233787</v>
      </c>
      <c r="AB206" s="111" t="e">
        <f t="shared" si="52"/>
        <v>#VALUE!</v>
      </c>
      <c r="AC206" s="111" t="e">
        <f t="shared" si="49"/>
        <v>#VALUE!</v>
      </c>
      <c r="AD206" s="112">
        <f t="shared" si="50"/>
        <v>0</v>
      </c>
      <c r="AE206" s="114" t="s">
        <v>635</v>
      </c>
      <c r="AF206" s="113" t="s">
        <v>636</v>
      </c>
      <c r="AG206" s="114" t="s">
        <v>248</v>
      </c>
      <c r="AH206" s="115" t="s">
        <v>248</v>
      </c>
      <c r="AI206" s="107" t="s">
        <v>637</v>
      </c>
      <c r="AJ206" s="107" t="s">
        <v>248</v>
      </c>
      <c r="AL206" s="115" t="s">
        <v>638</v>
      </c>
      <c r="AM206" s="116">
        <v>41061</v>
      </c>
      <c r="AN206" s="211" t="s">
        <v>639</v>
      </c>
      <c r="AO206" s="117" t="str">
        <f t="shared" si="46"/>
        <v>620/005/6/81/1001</v>
      </c>
    </row>
    <row r="207" spans="1:42" ht="30" customHeight="1">
      <c r="A207" s="107" t="s">
        <v>640</v>
      </c>
      <c r="B207" s="118">
        <v>620005</v>
      </c>
      <c r="C207" s="118">
        <v>6</v>
      </c>
      <c r="D207" s="119" t="s">
        <v>167</v>
      </c>
      <c r="E207" s="118">
        <v>1018</v>
      </c>
      <c r="F207" s="119" t="s">
        <v>168</v>
      </c>
      <c r="G207" s="119" t="s">
        <v>378</v>
      </c>
      <c r="H207" s="119" t="s">
        <v>167</v>
      </c>
      <c r="I207" s="119" t="s">
        <v>167</v>
      </c>
      <c r="J207" s="119" t="s">
        <v>606</v>
      </c>
      <c r="K207" s="119" t="s">
        <v>188</v>
      </c>
      <c r="L207" s="128" t="s">
        <v>212</v>
      </c>
      <c r="M207" s="120" t="s">
        <v>213</v>
      </c>
      <c r="N207" s="129" t="s">
        <v>607</v>
      </c>
      <c r="O207" s="118" t="s">
        <v>172</v>
      </c>
      <c r="P207" s="118"/>
      <c r="Q207" s="178" t="s">
        <v>173</v>
      </c>
      <c r="R207" s="108" t="e">
        <f>SUMIF([2]DATA!$B$1:$B$65536,'Appendix N'!$AO207,[2]DATA!O$1:O$65536)</f>
        <v>#VALUE!</v>
      </c>
      <c r="S207" s="108">
        <v>0</v>
      </c>
      <c r="T207" s="108" t="e">
        <f t="shared" si="51"/>
        <v>#VALUE!</v>
      </c>
      <c r="U207" s="108" t="e">
        <f>SUM(SUMIF([2]DATA!$B$1:$B$65536,'Appendix N'!$AO207,[2]DATA!P$1:P$65536),SUMIF([2]DATA!$B$1:$B$65536,'Appendix N'!$AO207,[2]DATA!Q$1:Q$65536))</f>
        <v>#VALUE!</v>
      </c>
      <c r="V207" s="108">
        <v>330600</v>
      </c>
      <c r="W207" s="108">
        <v>152828.32999999999</v>
      </c>
      <c r="X207" s="108">
        <v>0</v>
      </c>
      <c r="Y207" s="108">
        <f t="shared" si="47"/>
        <v>152828.32999999999</v>
      </c>
      <c r="Z207" s="108"/>
      <c r="AA207" s="108">
        <f t="shared" si="48"/>
        <v>177771.67</v>
      </c>
      <c r="AB207" s="111" t="e">
        <f t="shared" si="52"/>
        <v>#VALUE!</v>
      </c>
      <c r="AC207" s="111" t="e">
        <f t="shared" si="49"/>
        <v>#VALUE!</v>
      </c>
      <c r="AD207" s="112">
        <f t="shared" si="50"/>
        <v>0.46227565033272833</v>
      </c>
      <c r="AE207" s="114" t="s">
        <v>641</v>
      </c>
      <c r="AF207" s="113" t="s">
        <v>642</v>
      </c>
      <c r="AG207" s="114" t="s">
        <v>248</v>
      </c>
      <c r="AH207" s="115" t="s">
        <v>248</v>
      </c>
      <c r="AI207" s="107" t="s">
        <v>643</v>
      </c>
      <c r="AJ207" s="107" t="s">
        <v>248</v>
      </c>
      <c r="AL207" s="115" t="s">
        <v>638</v>
      </c>
      <c r="AM207" s="205">
        <v>41000</v>
      </c>
      <c r="AN207" s="211" t="s">
        <v>644</v>
      </c>
      <c r="AO207" s="117" t="str">
        <f t="shared" si="46"/>
        <v>620/005/6/01/1018</v>
      </c>
    </row>
    <row r="208" spans="1:42" ht="30" customHeight="1">
      <c r="A208" s="107" t="s">
        <v>645</v>
      </c>
      <c r="B208" s="119" t="s">
        <v>646</v>
      </c>
      <c r="C208" s="118">
        <v>6</v>
      </c>
      <c r="D208" s="119" t="s">
        <v>167</v>
      </c>
      <c r="E208" s="118">
        <v>1019</v>
      </c>
      <c r="F208" s="119" t="s">
        <v>168</v>
      </c>
      <c r="G208" s="119" t="s">
        <v>378</v>
      </c>
      <c r="H208" s="119" t="s">
        <v>167</v>
      </c>
      <c r="I208" s="119" t="s">
        <v>167</v>
      </c>
      <c r="J208" s="119" t="s">
        <v>606</v>
      </c>
      <c r="K208" s="119" t="s">
        <v>188</v>
      </c>
      <c r="L208" s="128" t="s">
        <v>212</v>
      </c>
      <c r="M208" s="120" t="s">
        <v>213</v>
      </c>
      <c r="N208" s="129" t="s">
        <v>607</v>
      </c>
      <c r="O208" s="118"/>
      <c r="P208" s="118" t="s">
        <v>172</v>
      </c>
      <c r="Q208" s="178" t="s">
        <v>173</v>
      </c>
      <c r="R208" s="108" t="e">
        <f>SUMIF([2]DATA!$B$1:$B$65536,'Appendix N'!$AO208,[2]DATA!O$1:O$65536)</f>
        <v>#VALUE!</v>
      </c>
      <c r="S208" s="108">
        <v>714607</v>
      </c>
      <c r="T208" s="108" t="e">
        <f t="shared" si="51"/>
        <v>#VALUE!</v>
      </c>
      <c r="U208" s="108"/>
      <c r="V208" s="108">
        <v>1814607</v>
      </c>
      <c r="W208" s="108">
        <v>199221.5</v>
      </c>
      <c r="X208" s="108">
        <v>18998.39</v>
      </c>
      <c r="Y208" s="108">
        <f t="shared" si="47"/>
        <v>218219.89</v>
      </c>
      <c r="Z208" s="108"/>
      <c r="AA208" s="108">
        <f t="shared" si="48"/>
        <v>1596387.1099999999</v>
      </c>
      <c r="AB208" s="111" t="e">
        <f t="shared" si="52"/>
        <v>#VALUE!</v>
      </c>
      <c r="AC208" s="111" t="e">
        <f t="shared" si="49"/>
        <v>#VALUE!</v>
      </c>
      <c r="AD208" s="112">
        <f t="shared" si="50"/>
        <v>0.12025738355467604</v>
      </c>
      <c r="AE208" s="114" t="s">
        <v>647</v>
      </c>
      <c r="AF208" s="113" t="s">
        <v>642</v>
      </c>
      <c r="AG208" s="114" t="s">
        <v>248</v>
      </c>
      <c r="AH208" s="115" t="s">
        <v>248</v>
      </c>
      <c r="AI208" s="107" t="s">
        <v>248</v>
      </c>
      <c r="AJ208" s="107" t="s">
        <v>248</v>
      </c>
      <c r="AL208" s="115" t="s">
        <v>648</v>
      </c>
      <c r="AM208" s="205">
        <v>41061</v>
      </c>
      <c r="AN208" s="107" t="s">
        <v>649</v>
      </c>
      <c r="AO208" s="117" t="str">
        <f t="shared" si="46"/>
        <v>620/005/6/01/1019</v>
      </c>
    </row>
    <row r="209" spans="1:42" ht="30" customHeight="1">
      <c r="A209" s="107" t="s">
        <v>650</v>
      </c>
      <c r="B209" s="118">
        <v>620005</v>
      </c>
      <c r="C209" s="118">
        <v>6</v>
      </c>
      <c r="D209" s="119" t="s">
        <v>167</v>
      </c>
      <c r="E209" s="118">
        <v>1020</v>
      </c>
      <c r="F209" s="119" t="s">
        <v>168</v>
      </c>
      <c r="G209" s="119" t="s">
        <v>378</v>
      </c>
      <c r="H209" s="119" t="s">
        <v>167</v>
      </c>
      <c r="I209" s="119" t="s">
        <v>167</v>
      </c>
      <c r="J209" s="119" t="s">
        <v>606</v>
      </c>
      <c r="K209" s="119" t="s">
        <v>188</v>
      </c>
      <c r="L209" s="128" t="s">
        <v>212</v>
      </c>
      <c r="M209" s="120" t="s">
        <v>213</v>
      </c>
      <c r="N209" s="129" t="s">
        <v>607</v>
      </c>
      <c r="O209" s="118"/>
      <c r="P209" s="118" t="s">
        <v>172</v>
      </c>
      <c r="Q209" s="178" t="s">
        <v>173</v>
      </c>
      <c r="R209" s="108" t="e">
        <f>SUMIF([2]DATA!$B$1:$B$65536,'Appendix N'!$AO209,[2]DATA!O$1:O$65536)</f>
        <v>#VALUE!</v>
      </c>
      <c r="S209" s="108">
        <v>-256092</v>
      </c>
      <c r="T209" s="108" t="e">
        <f t="shared" si="51"/>
        <v>#VALUE!</v>
      </c>
      <c r="U209" s="108"/>
      <c r="V209" s="108">
        <v>343908</v>
      </c>
      <c r="W209" s="108">
        <v>0</v>
      </c>
      <c r="X209" s="108">
        <v>0</v>
      </c>
      <c r="Y209" s="108">
        <f t="shared" si="47"/>
        <v>0</v>
      </c>
      <c r="Z209" s="108"/>
      <c r="AA209" s="108">
        <f t="shared" si="48"/>
        <v>343908</v>
      </c>
      <c r="AB209" s="111" t="e">
        <f t="shared" si="52"/>
        <v>#VALUE!</v>
      </c>
      <c r="AC209" s="111" t="e">
        <f t="shared" si="49"/>
        <v>#VALUE!</v>
      </c>
      <c r="AD209" s="112">
        <f t="shared" si="50"/>
        <v>0</v>
      </c>
      <c r="AE209" s="114" t="s">
        <v>651</v>
      </c>
      <c r="AF209" s="113" t="s">
        <v>642</v>
      </c>
      <c r="AG209" s="114" t="s">
        <v>248</v>
      </c>
      <c r="AH209" s="115" t="s">
        <v>248</v>
      </c>
      <c r="AI209" s="107" t="s">
        <v>248</v>
      </c>
      <c r="AJ209" s="107" t="s">
        <v>248</v>
      </c>
      <c r="AL209" s="115" t="s">
        <v>652</v>
      </c>
      <c r="AM209" s="205">
        <v>41061</v>
      </c>
      <c r="AN209" s="211" t="s">
        <v>653</v>
      </c>
      <c r="AO209" s="117" t="str">
        <f t="shared" si="46"/>
        <v>620/005/6/01/1020</v>
      </c>
    </row>
    <row r="210" spans="1:42" ht="30" customHeight="1">
      <c r="A210" s="107" t="s">
        <v>654</v>
      </c>
      <c r="B210" s="118">
        <v>620005</v>
      </c>
      <c r="C210" s="118">
        <v>6</v>
      </c>
      <c r="D210" s="119" t="s">
        <v>167</v>
      </c>
      <c r="E210" s="118">
        <v>1021</v>
      </c>
      <c r="F210" s="119" t="s">
        <v>168</v>
      </c>
      <c r="G210" s="119" t="s">
        <v>378</v>
      </c>
      <c r="H210" s="119" t="s">
        <v>167</v>
      </c>
      <c r="I210" s="119" t="s">
        <v>167</v>
      </c>
      <c r="J210" s="119" t="s">
        <v>606</v>
      </c>
      <c r="K210" s="119" t="s">
        <v>188</v>
      </c>
      <c r="L210" s="128" t="s">
        <v>212</v>
      </c>
      <c r="M210" s="120" t="s">
        <v>213</v>
      </c>
      <c r="N210" s="129" t="s">
        <v>607</v>
      </c>
      <c r="O210" s="118"/>
      <c r="P210" s="118" t="s">
        <v>172</v>
      </c>
      <c r="Q210" s="178" t="s">
        <v>173</v>
      </c>
      <c r="R210" s="108" t="e">
        <f>SUMIF([2]DATA!$B$1:$B$65536,'Appendix N'!$AO210,[2]DATA!O$1:O$65536)</f>
        <v>#VALUE!</v>
      </c>
      <c r="S210" s="108">
        <v>-13554</v>
      </c>
      <c r="T210" s="108" t="e">
        <f t="shared" si="51"/>
        <v>#VALUE!</v>
      </c>
      <c r="U210" s="108"/>
      <c r="V210" s="108">
        <v>586446</v>
      </c>
      <c r="W210" s="108">
        <v>1067.22</v>
      </c>
      <c r="X210" s="108">
        <v>-1067.22</v>
      </c>
      <c r="Y210" s="108">
        <f t="shared" si="47"/>
        <v>0</v>
      </c>
      <c r="Z210" s="108"/>
      <c r="AA210" s="108">
        <f t="shared" si="48"/>
        <v>586446</v>
      </c>
      <c r="AB210" s="111" t="e">
        <f t="shared" si="52"/>
        <v>#VALUE!</v>
      </c>
      <c r="AC210" s="111" t="e">
        <f t="shared" si="49"/>
        <v>#VALUE!</v>
      </c>
      <c r="AD210" s="112">
        <f t="shared" si="50"/>
        <v>0</v>
      </c>
      <c r="AE210" s="114" t="s">
        <v>655</v>
      </c>
      <c r="AF210" s="113" t="s">
        <v>656</v>
      </c>
      <c r="AG210" s="114" t="s">
        <v>248</v>
      </c>
      <c r="AH210" s="115" t="s">
        <v>248</v>
      </c>
      <c r="AI210" s="107" t="s">
        <v>248</v>
      </c>
      <c r="AJ210" s="107" t="s">
        <v>248</v>
      </c>
      <c r="AL210" s="115" t="s">
        <v>657</v>
      </c>
      <c r="AM210" s="205">
        <v>41061</v>
      </c>
      <c r="AN210" s="211" t="s">
        <v>658</v>
      </c>
      <c r="AO210" s="117" t="str">
        <f t="shared" si="46"/>
        <v>620/005/6/01/1021</v>
      </c>
    </row>
    <row r="211" spans="1:42" ht="30" customHeight="1">
      <c r="A211" s="107" t="s">
        <v>659</v>
      </c>
      <c r="B211" s="118">
        <v>620005</v>
      </c>
      <c r="C211" s="118">
        <v>6</v>
      </c>
      <c r="D211" s="119" t="s">
        <v>167</v>
      </c>
      <c r="E211" s="118">
        <v>1022</v>
      </c>
      <c r="F211" s="119" t="s">
        <v>168</v>
      </c>
      <c r="G211" s="119" t="s">
        <v>378</v>
      </c>
      <c r="H211" s="119" t="s">
        <v>167</v>
      </c>
      <c r="I211" s="119" t="s">
        <v>167</v>
      </c>
      <c r="J211" s="119" t="s">
        <v>606</v>
      </c>
      <c r="K211" s="119" t="s">
        <v>188</v>
      </c>
      <c r="L211" s="128" t="s">
        <v>212</v>
      </c>
      <c r="M211" s="120" t="s">
        <v>213</v>
      </c>
      <c r="N211" s="129" t="s">
        <v>607</v>
      </c>
      <c r="O211" s="118"/>
      <c r="P211" s="118" t="s">
        <v>172</v>
      </c>
      <c r="Q211" s="178" t="s">
        <v>173</v>
      </c>
      <c r="R211" s="108" t="e">
        <f>SUMIF([2]DATA!$B$1:$B$65536,'Appendix N'!$AO211,[2]DATA!O$1:O$65536)</f>
        <v>#VALUE!</v>
      </c>
      <c r="S211" s="108">
        <v>202612</v>
      </c>
      <c r="T211" s="108" t="e">
        <f t="shared" si="51"/>
        <v>#VALUE!</v>
      </c>
      <c r="U211" s="108"/>
      <c r="V211" s="108">
        <v>2102612</v>
      </c>
      <c r="W211" s="108">
        <v>1111506.3700000001</v>
      </c>
      <c r="X211" s="108">
        <v>0</v>
      </c>
      <c r="Y211" s="108">
        <f t="shared" si="47"/>
        <v>1111506.3700000001</v>
      </c>
      <c r="Z211" s="108"/>
      <c r="AA211" s="108">
        <f t="shared" si="48"/>
        <v>991105.62999999989</v>
      </c>
      <c r="AB211" s="111" t="e">
        <f t="shared" si="52"/>
        <v>#VALUE!</v>
      </c>
      <c r="AC211" s="111" t="e">
        <f t="shared" si="49"/>
        <v>#VALUE!</v>
      </c>
      <c r="AD211" s="112">
        <f t="shared" si="50"/>
        <v>0.52863123105927301</v>
      </c>
      <c r="AE211" s="114" t="s">
        <v>660</v>
      </c>
      <c r="AF211" s="115">
        <v>44</v>
      </c>
      <c r="AG211" s="114" t="s">
        <v>248</v>
      </c>
      <c r="AH211" s="115" t="s">
        <v>248</v>
      </c>
      <c r="AI211" s="107" t="s">
        <v>248</v>
      </c>
      <c r="AJ211" s="107" t="s">
        <v>248</v>
      </c>
      <c r="AL211" s="115" t="s">
        <v>248</v>
      </c>
      <c r="AM211" s="116">
        <v>40756</v>
      </c>
      <c r="AN211" s="211" t="s">
        <v>661</v>
      </c>
      <c r="AO211" s="117" t="str">
        <f t="shared" si="46"/>
        <v>620/005/6/01/1022</v>
      </c>
    </row>
    <row r="212" spans="1:42" ht="30" customHeight="1">
      <c r="A212" s="107" t="s">
        <v>659</v>
      </c>
      <c r="B212" s="118">
        <v>620005</v>
      </c>
      <c r="C212" s="118">
        <v>4</v>
      </c>
      <c r="D212" s="119" t="s">
        <v>167</v>
      </c>
      <c r="E212" s="118">
        <v>1155</v>
      </c>
      <c r="F212" s="119" t="s">
        <v>168</v>
      </c>
      <c r="G212" s="119" t="s">
        <v>378</v>
      </c>
      <c r="H212" s="119" t="s">
        <v>167</v>
      </c>
      <c r="I212" s="119" t="s">
        <v>167</v>
      </c>
      <c r="J212" s="119" t="s">
        <v>606</v>
      </c>
      <c r="K212" s="119" t="s">
        <v>188</v>
      </c>
      <c r="L212" s="128" t="s">
        <v>212</v>
      </c>
      <c r="M212" s="120" t="s">
        <v>213</v>
      </c>
      <c r="N212" s="129" t="s">
        <v>607</v>
      </c>
      <c r="O212" s="118"/>
      <c r="P212" s="118" t="s">
        <v>172</v>
      </c>
      <c r="Q212" s="178" t="s">
        <v>190</v>
      </c>
      <c r="R212" s="108" t="e">
        <f>SUMIF([2]DATA!$B$1:$B$65536,'Appendix N'!$AO212,[2]DATA!O$1:O$65536)</f>
        <v>#VALUE!</v>
      </c>
      <c r="S212" s="108"/>
      <c r="T212" s="108" t="e">
        <f>SUM(R212:S212)</f>
        <v>#VALUE!</v>
      </c>
      <c r="U212" s="108" t="e">
        <f>SUM(SUMIF([2]DATA!$B$1:$B$65536,'Appendix N'!$AO212,[2]DATA!P$1:P$65536),SUMIF([2]DATA!$B$1:$B$65536,'Appendix N'!$AO212,[2]DATA!Q$1:Q$65536))</f>
        <v>#VALUE!</v>
      </c>
      <c r="V212" s="108">
        <v>200000</v>
      </c>
      <c r="W212" s="108">
        <v>0</v>
      </c>
      <c r="X212" s="108">
        <v>0</v>
      </c>
      <c r="Y212" s="108">
        <f t="shared" si="47"/>
        <v>0</v>
      </c>
      <c r="Z212" s="108"/>
      <c r="AA212" s="108">
        <f t="shared" si="48"/>
        <v>200000</v>
      </c>
      <c r="AB212" s="111" t="e">
        <f>IF(T212&lt;&gt;0,Y212/T212,0)</f>
        <v>#VALUE!</v>
      </c>
      <c r="AC212" s="111" t="e">
        <f t="shared" si="49"/>
        <v>#VALUE!</v>
      </c>
      <c r="AD212" s="112">
        <f t="shared" si="50"/>
        <v>0</v>
      </c>
      <c r="AE212" s="114" t="s">
        <v>660</v>
      </c>
      <c r="AF212" s="115">
        <v>44</v>
      </c>
      <c r="AG212" s="114" t="s">
        <v>248</v>
      </c>
      <c r="AH212" s="115" t="s">
        <v>248</v>
      </c>
      <c r="AI212" s="107" t="s">
        <v>248</v>
      </c>
      <c r="AJ212" s="107" t="s">
        <v>248</v>
      </c>
      <c r="AL212" s="115" t="s">
        <v>248</v>
      </c>
      <c r="AM212" s="116">
        <v>40756</v>
      </c>
      <c r="AN212" s="211" t="s">
        <v>661</v>
      </c>
      <c r="AO212" s="117" t="str">
        <f t="shared" si="46"/>
        <v>620/005/4/01/1155</v>
      </c>
    </row>
    <row r="213" spans="1:42" ht="35.1" customHeight="1">
      <c r="A213" s="107" t="s">
        <v>662</v>
      </c>
      <c r="B213" s="118">
        <v>635005</v>
      </c>
      <c r="C213" s="118">
        <v>4</v>
      </c>
      <c r="D213" s="118">
        <v>36</v>
      </c>
      <c r="E213" s="118">
        <v>1047</v>
      </c>
      <c r="F213" s="119" t="s">
        <v>168</v>
      </c>
      <c r="G213" s="119" t="s">
        <v>378</v>
      </c>
      <c r="H213" s="119" t="s">
        <v>167</v>
      </c>
      <c r="I213" s="119" t="s">
        <v>167</v>
      </c>
      <c r="J213" s="118">
        <v>320</v>
      </c>
      <c r="K213" s="119" t="s">
        <v>188</v>
      </c>
      <c r="L213" s="128" t="s">
        <v>212</v>
      </c>
      <c r="M213" s="120" t="s">
        <v>213</v>
      </c>
      <c r="N213" s="129" t="s">
        <v>225</v>
      </c>
      <c r="O213" s="118" t="s">
        <v>172</v>
      </c>
      <c r="P213" s="118"/>
      <c r="Q213" s="107" t="s">
        <v>226</v>
      </c>
      <c r="R213" s="108" t="e">
        <f>SUMIF([2]DATA!$B$1:$B$65536,'Appendix N'!$AO213,[2]DATA!O$1:O$65536)</f>
        <v>#VALUE!</v>
      </c>
      <c r="S213" s="108">
        <v>0</v>
      </c>
      <c r="T213" s="108" t="e">
        <f t="shared" si="51"/>
        <v>#VALUE!</v>
      </c>
      <c r="U213" s="108" t="e">
        <f>SUM(SUMIF([2]DATA!$B$1:$B$65536,'Appendix N'!$AO213,[2]DATA!P$1:P$65536),SUMIF([2]DATA!$B$1:$B$65536,'Appendix N'!$AO213,[2]DATA!Q$1:Q$65536))</f>
        <v>#VALUE!</v>
      </c>
      <c r="V213" s="108">
        <v>6000000</v>
      </c>
      <c r="W213" s="108">
        <v>4705703.9399999995</v>
      </c>
      <c r="X213" s="108">
        <v>-1041671.12</v>
      </c>
      <c r="Y213" s="108">
        <f t="shared" si="47"/>
        <v>3664032.8199999994</v>
      </c>
      <c r="Z213" s="108"/>
      <c r="AA213" s="108">
        <f t="shared" si="48"/>
        <v>2335967.1800000006</v>
      </c>
      <c r="AB213" s="111" t="e">
        <f t="shared" si="52"/>
        <v>#VALUE!</v>
      </c>
      <c r="AC213" s="111" t="e">
        <f t="shared" si="49"/>
        <v>#VALUE!</v>
      </c>
      <c r="AD213" s="112">
        <f t="shared" si="50"/>
        <v>0.61067213666666653</v>
      </c>
      <c r="AE213" s="114"/>
      <c r="AF213" s="113" t="s">
        <v>663</v>
      </c>
      <c r="AG213" s="114" t="s">
        <v>664</v>
      </c>
      <c r="AH213" s="115" t="s">
        <v>665</v>
      </c>
      <c r="AI213" s="107" t="s">
        <v>617</v>
      </c>
      <c r="AJ213" s="107" t="s">
        <v>618</v>
      </c>
      <c r="AL213" s="115"/>
      <c r="AM213" s="116" t="s">
        <v>620</v>
      </c>
      <c r="AN213" s="162" t="s">
        <v>666</v>
      </c>
      <c r="AO213" s="117" t="str">
        <f t="shared" si="46"/>
        <v>635/005/4/36/1047</v>
      </c>
    </row>
    <row r="214" spans="1:42" ht="35.1" customHeight="1">
      <c r="A214" s="107" t="s">
        <v>667</v>
      </c>
      <c r="B214" s="118">
        <v>635005</v>
      </c>
      <c r="C214" s="118">
        <v>6</v>
      </c>
      <c r="D214" s="118">
        <v>15</v>
      </c>
      <c r="E214" s="118">
        <v>1100</v>
      </c>
      <c r="F214" s="119" t="s">
        <v>168</v>
      </c>
      <c r="G214" s="119" t="s">
        <v>378</v>
      </c>
      <c r="H214" s="119" t="s">
        <v>167</v>
      </c>
      <c r="I214" s="119" t="s">
        <v>167</v>
      </c>
      <c r="J214" s="118">
        <v>320</v>
      </c>
      <c r="K214" s="119" t="s">
        <v>169</v>
      </c>
      <c r="L214" s="128" t="s">
        <v>212</v>
      </c>
      <c r="M214" s="120" t="s">
        <v>213</v>
      </c>
      <c r="N214" s="129"/>
      <c r="O214" s="118"/>
      <c r="P214" s="118" t="s">
        <v>172</v>
      </c>
      <c r="Q214" s="178" t="s">
        <v>668</v>
      </c>
      <c r="R214" s="108" t="e">
        <f>SUMIF([2]DATA!$B$1:$B$65536,'Appendix N'!$AO214,[2]DATA!O$1:O$65536)</f>
        <v>#VALUE!</v>
      </c>
      <c r="S214" s="108">
        <v>5239</v>
      </c>
      <c r="T214" s="108" t="e">
        <f t="shared" si="51"/>
        <v>#VALUE!</v>
      </c>
      <c r="U214" s="108"/>
      <c r="V214" s="108">
        <v>5239</v>
      </c>
      <c r="W214" s="108">
        <v>0</v>
      </c>
      <c r="X214" s="108">
        <v>0</v>
      </c>
      <c r="Y214" s="108">
        <f t="shared" si="47"/>
        <v>0</v>
      </c>
      <c r="Z214" s="108"/>
      <c r="AA214" s="108">
        <f t="shared" si="48"/>
        <v>5239</v>
      </c>
      <c r="AB214" s="111" t="e">
        <f t="shared" si="52"/>
        <v>#VALUE!</v>
      </c>
      <c r="AC214" s="111" t="e">
        <f t="shared" si="49"/>
        <v>#VALUE!</v>
      </c>
      <c r="AD214" s="112">
        <f t="shared" si="50"/>
        <v>0</v>
      </c>
      <c r="AE214" s="114"/>
      <c r="AF214" s="113"/>
      <c r="AG214" s="114"/>
      <c r="AH214" s="115"/>
      <c r="AL214" s="115"/>
      <c r="AM214" s="116"/>
      <c r="AN214" s="162" t="s">
        <v>669</v>
      </c>
      <c r="AO214" s="117" t="str">
        <f t="shared" si="46"/>
        <v>635/005/6/15/1100</v>
      </c>
    </row>
    <row r="215" spans="1:42" ht="35.1" customHeight="1">
      <c r="A215" s="107" t="s">
        <v>670</v>
      </c>
      <c r="B215" s="118">
        <v>635005</v>
      </c>
      <c r="C215" s="118">
        <v>6</v>
      </c>
      <c r="D215" s="118">
        <v>79</v>
      </c>
      <c r="E215" s="118">
        <v>1100</v>
      </c>
      <c r="F215" s="119" t="s">
        <v>168</v>
      </c>
      <c r="G215" s="119" t="s">
        <v>378</v>
      </c>
      <c r="H215" s="119" t="s">
        <v>167</v>
      </c>
      <c r="I215" s="119" t="s">
        <v>167</v>
      </c>
      <c r="J215" s="118">
        <v>320</v>
      </c>
      <c r="K215" s="119" t="s">
        <v>169</v>
      </c>
      <c r="L215" s="128" t="s">
        <v>212</v>
      </c>
      <c r="M215" s="120" t="s">
        <v>213</v>
      </c>
      <c r="N215" s="129"/>
      <c r="O215" s="118"/>
      <c r="P215" s="118" t="s">
        <v>172</v>
      </c>
      <c r="Q215" s="167" t="s">
        <v>671</v>
      </c>
      <c r="R215" s="108" t="e">
        <f>SUMIF([2]DATA!$B$1:$B$65536,'Appendix N'!$AO215,[2]DATA!O$1:O$65536)</f>
        <v>#VALUE!</v>
      </c>
      <c r="S215" s="108">
        <v>375269</v>
      </c>
      <c r="T215" s="108" t="e">
        <f t="shared" si="51"/>
        <v>#VALUE!</v>
      </c>
      <c r="U215" s="108"/>
      <c r="V215" s="108">
        <v>375269</v>
      </c>
      <c r="W215" s="108">
        <v>0</v>
      </c>
      <c r="X215" s="108">
        <v>0</v>
      </c>
      <c r="Y215" s="108">
        <f t="shared" si="47"/>
        <v>0</v>
      </c>
      <c r="Z215" s="108"/>
      <c r="AA215" s="108">
        <f t="shared" si="48"/>
        <v>375269</v>
      </c>
      <c r="AB215" s="111" t="e">
        <f t="shared" si="52"/>
        <v>#VALUE!</v>
      </c>
      <c r="AC215" s="111" t="e">
        <f t="shared" si="49"/>
        <v>#VALUE!</v>
      </c>
      <c r="AD215" s="112">
        <f t="shared" si="50"/>
        <v>0</v>
      </c>
      <c r="AE215" s="114" t="s">
        <v>672</v>
      </c>
      <c r="AF215" s="113"/>
      <c r="AG215" s="114"/>
      <c r="AH215" s="115"/>
      <c r="AL215" s="115"/>
      <c r="AM215" s="116"/>
      <c r="AN215" s="107" t="s">
        <v>673</v>
      </c>
      <c r="AO215" s="117" t="str">
        <f t="shared" si="46"/>
        <v>635/005/6/79/1100</v>
      </c>
    </row>
    <row r="216" spans="1:42" ht="30" customHeight="1">
      <c r="A216" s="107" t="s">
        <v>674</v>
      </c>
      <c r="B216" s="118">
        <v>635005</v>
      </c>
      <c r="C216" s="118">
        <v>5</v>
      </c>
      <c r="D216" s="119" t="s">
        <v>168</v>
      </c>
      <c r="E216" s="118">
        <v>1201</v>
      </c>
      <c r="F216" s="119" t="s">
        <v>168</v>
      </c>
      <c r="G216" s="119" t="s">
        <v>187</v>
      </c>
      <c r="H216" s="119" t="s">
        <v>167</v>
      </c>
      <c r="I216" s="119" t="s">
        <v>167</v>
      </c>
      <c r="J216" s="118">
        <v>270</v>
      </c>
      <c r="K216" s="119" t="s">
        <v>188</v>
      </c>
      <c r="L216" s="221" t="s">
        <v>212</v>
      </c>
      <c r="M216" s="120" t="s">
        <v>213</v>
      </c>
      <c r="N216" s="129"/>
      <c r="O216" s="118" t="s">
        <v>172</v>
      </c>
      <c r="P216" s="118"/>
      <c r="Q216" s="123" t="s">
        <v>190</v>
      </c>
      <c r="R216" s="108" t="e">
        <f>SUMIF([2]DATA!$B$1:$B$65536,'Appendix N'!$AO216,[2]DATA!O$1:O$65536)</f>
        <v>#VALUE!</v>
      </c>
      <c r="S216" s="108">
        <v>9500</v>
      </c>
      <c r="T216" s="108" t="e">
        <f t="shared" si="51"/>
        <v>#VALUE!</v>
      </c>
      <c r="U216" s="108"/>
      <c r="V216" s="108">
        <v>7850</v>
      </c>
      <c r="W216" s="108">
        <v>7850</v>
      </c>
      <c r="X216" s="108">
        <v>0</v>
      </c>
      <c r="Y216" s="108">
        <f t="shared" si="47"/>
        <v>7850</v>
      </c>
      <c r="Z216" s="108"/>
      <c r="AA216" s="108">
        <f t="shared" si="48"/>
        <v>0</v>
      </c>
      <c r="AB216" s="111" t="e">
        <f t="shared" si="52"/>
        <v>#VALUE!</v>
      </c>
      <c r="AC216" s="111" t="e">
        <f t="shared" si="49"/>
        <v>#VALUE!</v>
      </c>
      <c r="AD216" s="112">
        <f t="shared" si="50"/>
        <v>1</v>
      </c>
      <c r="AE216" s="114"/>
      <c r="AF216" s="113"/>
      <c r="AG216" s="114"/>
      <c r="AH216" s="115"/>
      <c r="AL216" s="115" t="s">
        <v>675</v>
      </c>
      <c r="AM216" s="116">
        <v>40940</v>
      </c>
      <c r="AN216" s="162" t="s">
        <v>676</v>
      </c>
      <c r="AO216" s="117" t="str">
        <f t="shared" si="46"/>
        <v>635/005/5/05/1201</v>
      </c>
    </row>
    <row r="217" spans="1:42" ht="30" customHeight="1">
      <c r="A217" s="107" t="s">
        <v>677</v>
      </c>
      <c r="B217" s="118">
        <v>635005</v>
      </c>
      <c r="C217" s="118">
        <v>6</v>
      </c>
      <c r="D217" s="119" t="s">
        <v>167</v>
      </c>
      <c r="E217" s="118">
        <v>1013</v>
      </c>
      <c r="F217" s="119" t="s">
        <v>168</v>
      </c>
      <c r="G217" s="119" t="s">
        <v>378</v>
      </c>
      <c r="H217" s="119" t="s">
        <v>167</v>
      </c>
      <c r="I217" s="119" t="s">
        <v>167</v>
      </c>
      <c r="J217" s="118">
        <v>320</v>
      </c>
      <c r="K217" s="119" t="s">
        <v>188</v>
      </c>
      <c r="L217" s="128" t="s">
        <v>212</v>
      </c>
      <c r="M217" s="120" t="s">
        <v>213</v>
      </c>
      <c r="N217" s="129" t="s">
        <v>678</v>
      </c>
      <c r="O217" s="118"/>
      <c r="P217" s="118" t="s">
        <v>172</v>
      </c>
      <c r="Q217" s="123" t="s">
        <v>173</v>
      </c>
      <c r="R217" s="108" t="e">
        <f>SUMIF([2]DATA!$B$1:$B$65536,'Appendix N'!$AO217,[2]DATA!O$1:O$65536)</f>
        <v>#VALUE!</v>
      </c>
      <c r="S217" s="108">
        <v>797478</v>
      </c>
      <c r="T217" s="108" t="e">
        <f t="shared" si="51"/>
        <v>#VALUE!</v>
      </c>
      <c r="U217" s="108"/>
      <c r="V217" s="108">
        <v>1797478</v>
      </c>
      <c r="W217" s="108">
        <v>581578.93999999994</v>
      </c>
      <c r="X217" s="108">
        <v>0</v>
      </c>
      <c r="Y217" s="108">
        <f t="shared" si="47"/>
        <v>581578.93999999994</v>
      </c>
      <c r="Z217" s="108"/>
      <c r="AA217" s="108">
        <f t="shared" si="48"/>
        <v>1215899.06</v>
      </c>
      <c r="AB217" s="111" t="e">
        <f t="shared" si="52"/>
        <v>#VALUE!</v>
      </c>
      <c r="AC217" s="111" t="e">
        <f t="shared" si="49"/>
        <v>#VALUE!</v>
      </c>
      <c r="AD217" s="112">
        <f t="shared" si="50"/>
        <v>0.32355274445639942</v>
      </c>
      <c r="AE217" s="114"/>
      <c r="AF217" s="113">
        <v>32</v>
      </c>
      <c r="AG217" s="114" t="s">
        <v>679</v>
      </c>
      <c r="AH217" s="115" t="s">
        <v>680</v>
      </c>
      <c r="AI217" s="107" t="s">
        <v>617</v>
      </c>
      <c r="AJ217" s="107" t="s">
        <v>681</v>
      </c>
      <c r="AL217" s="115" t="s">
        <v>682</v>
      </c>
      <c r="AM217" s="116"/>
      <c r="AN217" s="162" t="s">
        <v>683</v>
      </c>
      <c r="AO217" s="117" t="str">
        <f t="shared" si="46"/>
        <v>635/005/6/01/1013</v>
      </c>
    </row>
    <row r="218" spans="1:42" ht="30" customHeight="1">
      <c r="A218" s="107" t="s">
        <v>684</v>
      </c>
      <c r="B218" s="118">
        <v>635005</v>
      </c>
      <c r="C218" s="118">
        <v>6</v>
      </c>
      <c r="D218" s="119" t="s">
        <v>167</v>
      </c>
      <c r="E218" s="118">
        <v>1014</v>
      </c>
      <c r="F218" s="119" t="s">
        <v>168</v>
      </c>
      <c r="G218" s="119" t="s">
        <v>378</v>
      </c>
      <c r="H218" s="119" t="s">
        <v>167</v>
      </c>
      <c r="I218" s="119" t="s">
        <v>167</v>
      </c>
      <c r="J218" s="118">
        <v>320</v>
      </c>
      <c r="K218" s="119" t="s">
        <v>188</v>
      </c>
      <c r="L218" s="128" t="s">
        <v>212</v>
      </c>
      <c r="M218" s="120" t="s">
        <v>213</v>
      </c>
      <c r="N218" s="129" t="s">
        <v>678</v>
      </c>
      <c r="O218" s="118"/>
      <c r="P218" s="118" t="s">
        <v>172</v>
      </c>
      <c r="Q218" s="123" t="s">
        <v>173</v>
      </c>
      <c r="R218" s="108" t="e">
        <f>SUMIF([2]DATA!$B$1:$B$65536,'Appendix N'!$AO218,[2]DATA!O$1:O$65536)</f>
        <v>#VALUE!</v>
      </c>
      <c r="S218" s="108">
        <v>130503</v>
      </c>
      <c r="T218" s="108" t="e">
        <f t="shared" si="51"/>
        <v>#VALUE!</v>
      </c>
      <c r="U218" s="108"/>
      <c r="V218" s="108">
        <v>3630503</v>
      </c>
      <c r="W218" s="108">
        <v>489392.97</v>
      </c>
      <c r="X218" s="108">
        <v>2023436.82</v>
      </c>
      <c r="Y218" s="108">
        <f t="shared" si="47"/>
        <v>2512829.79</v>
      </c>
      <c r="Z218" s="108"/>
      <c r="AA218" s="108">
        <f t="shared" si="48"/>
        <v>1117673.21</v>
      </c>
      <c r="AB218" s="111" t="e">
        <f t="shared" si="52"/>
        <v>#VALUE!</v>
      </c>
      <c r="AC218" s="111" t="e">
        <f t="shared" si="49"/>
        <v>#VALUE!</v>
      </c>
      <c r="AD218" s="112">
        <f t="shared" si="50"/>
        <v>0.69214370295245586</v>
      </c>
      <c r="AE218" s="114"/>
      <c r="AF218" s="113">
        <v>40</v>
      </c>
      <c r="AG218" s="114" t="s">
        <v>685</v>
      </c>
      <c r="AH218" s="115" t="s">
        <v>686</v>
      </c>
      <c r="AI218" s="107" t="s">
        <v>617</v>
      </c>
      <c r="AJ218" s="107" t="s">
        <v>687</v>
      </c>
      <c r="AL218" s="115" t="s">
        <v>688</v>
      </c>
      <c r="AM218" s="116"/>
      <c r="AN218" s="162" t="s">
        <v>689</v>
      </c>
      <c r="AO218" s="117" t="str">
        <f t="shared" si="46"/>
        <v>635/005/6/01/1014</v>
      </c>
    </row>
    <row r="219" spans="1:42" ht="35.1" customHeight="1">
      <c r="A219" s="107" t="s">
        <v>690</v>
      </c>
      <c r="B219" s="118">
        <v>635005</v>
      </c>
      <c r="C219" s="118">
        <v>6</v>
      </c>
      <c r="D219" s="119" t="s">
        <v>167</v>
      </c>
      <c r="E219" s="118">
        <v>1015</v>
      </c>
      <c r="F219" s="119" t="s">
        <v>168</v>
      </c>
      <c r="G219" s="119" t="s">
        <v>378</v>
      </c>
      <c r="H219" s="119" t="s">
        <v>167</v>
      </c>
      <c r="I219" s="119" t="s">
        <v>167</v>
      </c>
      <c r="J219" s="118">
        <v>320</v>
      </c>
      <c r="K219" s="119" t="s">
        <v>188</v>
      </c>
      <c r="L219" s="128" t="s">
        <v>212</v>
      </c>
      <c r="M219" s="120" t="s">
        <v>213</v>
      </c>
      <c r="N219" s="129" t="s">
        <v>678</v>
      </c>
      <c r="O219" s="118"/>
      <c r="P219" s="118" t="s">
        <v>172</v>
      </c>
      <c r="Q219" s="123" t="s">
        <v>173</v>
      </c>
      <c r="R219" s="108" t="e">
        <f>SUMIF([2]DATA!$B$1:$B$65536,'Appendix N'!$AO219,[2]DATA!O$1:O$65536)</f>
        <v>#VALUE!</v>
      </c>
      <c r="S219" s="108">
        <v>-199740</v>
      </c>
      <c r="T219" s="108" t="e">
        <f t="shared" si="51"/>
        <v>#VALUE!</v>
      </c>
      <c r="U219" s="108"/>
      <c r="V219" s="108">
        <v>2793001</v>
      </c>
      <c r="W219" s="108">
        <v>589002.32000000007</v>
      </c>
      <c r="X219" s="108">
        <v>999498.36</v>
      </c>
      <c r="Y219" s="108">
        <f t="shared" si="47"/>
        <v>1588500.6800000002</v>
      </c>
      <c r="Z219" s="108"/>
      <c r="AA219" s="108">
        <f t="shared" si="48"/>
        <v>1204500.3199999998</v>
      </c>
      <c r="AB219" s="111" t="e">
        <f t="shared" si="52"/>
        <v>#VALUE!</v>
      </c>
      <c r="AC219" s="111" t="e">
        <f t="shared" si="49"/>
        <v>#VALUE!</v>
      </c>
      <c r="AD219" s="112">
        <f t="shared" si="50"/>
        <v>0.56874332662251115</v>
      </c>
      <c r="AE219" s="114"/>
      <c r="AF219" s="113">
        <v>39</v>
      </c>
      <c r="AG219" s="114" t="s">
        <v>685</v>
      </c>
      <c r="AH219" s="115" t="s">
        <v>691</v>
      </c>
      <c r="AI219" s="107" t="s">
        <v>617</v>
      </c>
      <c r="AJ219" s="107" t="s">
        <v>618</v>
      </c>
      <c r="AL219" s="115" t="s">
        <v>692</v>
      </c>
      <c r="AM219" s="116" t="s">
        <v>693</v>
      </c>
      <c r="AN219" s="162" t="s">
        <v>694</v>
      </c>
      <c r="AO219" s="117" t="str">
        <f t="shared" si="46"/>
        <v>635/005/6/01/1015</v>
      </c>
    </row>
    <row r="220" spans="1:42" ht="30" customHeight="1">
      <c r="A220" s="107" t="s">
        <v>695</v>
      </c>
      <c r="B220" s="118">
        <v>635005</v>
      </c>
      <c r="C220" s="118">
        <v>6</v>
      </c>
      <c r="D220" s="119" t="s">
        <v>167</v>
      </c>
      <c r="E220" s="118">
        <v>1016</v>
      </c>
      <c r="F220" s="119" t="s">
        <v>168</v>
      </c>
      <c r="G220" s="119" t="s">
        <v>378</v>
      </c>
      <c r="H220" s="119" t="s">
        <v>167</v>
      </c>
      <c r="I220" s="119" t="s">
        <v>167</v>
      </c>
      <c r="J220" s="118">
        <v>320</v>
      </c>
      <c r="K220" s="119" t="s">
        <v>188</v>
      </c>
      <c r="L220" s="128" t="s">
        <v>212</v>
      </c>
      <c r="M220" s="120" t="s">
        <v>213</v>
      </c>
      <c r="N220" s="129" t="s">
        <v>678</v>
      </c>
      <c r="O220" s="118"/>
      <c r="P220" s="118" t="s">
        <v>172</v>
      </c>
      <c r="Q220" s="123" t="s">
        <v>173</v>
      </c>
      <c r="R220" s="108" t="e">
        <f>SUMIF([2]DATA!$B$1:$B$65536,'Appendix N'!$AO220,[2]DATA!O$1:O$65536)</f>
        <v>#VALUE!</v>
      </c>
      <c r="S220" s="108">
        <v>-1202733</v>
      </c>
      <c r="T220" s="108" t="e">
        <f t="shared" si="51"/>
        <v>#VALUE!</v>
      </c>
      <c r="U220" s="108"/>
      <c r="V220" s="108">
        <v>246455</v>
      </c>
      <c r="W220" s="108">
        <v>0</v>
      </c>
      <c r="X220" s="108">
        <v>0</v>
      </c>
      <c r="Y220" s="108">
        <f t="shared" si="47"/>
        <v>0</v>
      </c>
      <c r="Z220" s="108"/>
      <c r="AA220" s="108">
        <f t="shared" si="48"/>
        <v>246455</v>
      </c>
      <c r="AB220" s="111" t="e">
        <f t="shared" si="52"/>
        <v>#VALUE!</v>
      </c>
      <c r="AC220" s="111" t="e">
        <f t="shared" si="49"/>
        <v>#VALUE!</v>
      </c>
      <c r="AD220" s="112">
        <f t="shared" si="50"/>
        <v>0</v>
      </c>
      <c r="AE220" s="114"/>
      <c r="AF220" s="113" t="s">
        <v>696</v>
      </c>
      <c r="AG220" s="114" t="s">
        <v>248</v>
      </c>
      <c r="AH220" s="115" t="s">
        <v>248</v>
      </c>
      <c r="AI220" s="107" t="s">
        <v>248</v>
      </c>
      <c r="AJ220" s="107" t="s">
        <v>248</v>
      </c>
      <c r="AL220" s="115" t="s">
        <v>697</v>
      </c>
      <c r="AM220" s="182" t="s">
        <v>697</v>
      </c>
      <c r="AN220" s="162" t="s">
        <v>698</v>
      </c>
      <c r="AO220" s="117" t="str">
        <f t="shared" si="46"/>
        <v>635/005/6/01/1016</v>
      </c>
    </row>
    <row r="221" spans="1:42" ht="30" customHeight="1">
      <c r="A221" s="107" t="s">
        <v>699</v>
      </c>
      <c r="B221" s="118">
        <v>635010</v>
      </c>
      <c r="C221" s="118">
        <v>6</v>
      </c>
      <c r="D221" s="119" t="s">
        <v>167</v>
      </c>
      <c r="E221" s="118">
        <v>1017</v>
      </c>
      <c r="F221" s="119" t="s">
        <v>168</v>
      </c>
      <c r="G221" s="119" t="s">
        <v>378</v>
      </c>
      <c r="H221" s="119" t="s">
        <v>167</v>
      </c>
      <c r="I221" s="119" t="s">
        <v>167</v>
      </c>
      <c r="J221" s="119">
        <v>290</v>
      </c>
      <c r="K221" s="119" t="s">
        <v>188</v>
      </c>
      <c r="L221" s="222" t="s">
        <v>492</v>
      </c>
      <c r="M221" s="120" t="s">
        <v>213</v>
      </c>
      <c r="N221" s="129" t="s">
        <v>700</v>
      </c>
      <c r="O221" s="118"/>
      <c r="P221" s="118" t="s">
        <v>172</v>
      </c>
      <c r="Q221" s="123" t="s">
        <v>173</v>
      </c>
      <c r="R221" s="108" t="e">
        <f>SUMIF([2]DATA!$B$1:$B$65536,'Appendix N'!$AO221,[2]DATA!O$1:O$65536)</f>
        <v>#VALUE!</v>
      </c>
      <c r="S221" s="108">
        <v>-360105</v>
      </c>
      <c r="T221" s="108" t="e">
        <f t="shared" si="51"/>
        <v>#VALUE!</v>
      </c>
      <c r="U221" s="108"/>
      <c r="V221" s="108">
        <v>959895</v>
      </c>
      <c r="W221" s="108">
        <v>429396.44</v>
      </c>
      <c r="X221" s="108">
        <v>90361.84</v>
      </c>
      <c r="Y221" s="108">
        <f t="shared" si="47"/>
        <v>519758.28</v>
      </c>
      <c r="Z221" s="108"/>
      <c r="AA221" s="108">
        <f t="shared" si="48"/>
        <v>440136.72</v>
      </c>
      <c r="AB221" s="111" t="e">
        <f t="shared" si="52"/>
        <v>#VALUE!</v>
      </c>
      <c r="AC221" s="111" t="e">
        <f t="shared" si="49"/>
        <v>#VALUE!</v>
      </c>
      <c r="AD221" s="112">
        <f t="shared" si="50"/>
        <v>0.54147409872954855</v>
      </c>
      <c r="AE221" s="114"/>
      <c r="AF221" s="113">
        <v>12</v>
      </c>
      <c r="AG221" s="114" t="s">
        <v>701</v>
      </c>
      <c r="AH221" s="115" t="s">
        <v>248</v>
      </c>
      <c r="AI221" s="107" t="s">
        <v>248</v>
      </c>
      <c r="AJ221" s="107" t="s">
        <v>248</v>
      </c>
      <c r="AL221" s="115" t="s">
        <v>702</v>
      </c>
      <c r="AM221" s="116">
        <v>41030</v>
      </c>
      <c r="AN221" s="162" t="s">
        <v>703</v>
      </c>
      <c r="AO221" s="117" t="str">
        <f t="shared" si="46"/>
        <v>635/010/6/01/1017</v>
      </c>
    </row>
    <row r="222" spans="1:42" ht="30" customHeight="1">
      <c r="A222" s="107" t="s">
        <v>704</v>
      </c>
      <c r="B222" s="118">
        <v>635010</v>
      </c>
      <c r="C222" s="118">
        <v>4</v>
      </c>
      <c r="D222" s="119" t="s">
        <v>167</v>
      </c>
      <c r="E222" s="118">
        <v>1006</v>
      </c>
      <c r="F222" s="119" t="s">
        <v>168</v>
      </c>
      <c r="G222" s="119" t="s">
        <v>378</v>
      </c>
      <c r="H222" s="119" t="s">
        <v>167</v>
      </c>
      <c r="I222" s="119" t="s">
        <v>167</v>
      </c>
      <c r="J222" s="119">
        <v>290</v>
      </c>
      <c r="K222" s="119" t="s">
        <v>188</v>
      </c>
      <c r="L222" s="128" t="s">
        <v>212</v>
      </c>
      <c r="M222" s="120" t="s">
        <v>213</v>
      </c>
      <c r="N222" s="129" t="s">
        <v>700</v>
      </c>
      <c r="O222" s="118"/>
      <c r="P222" s="118" t="s">
        <v>172</v>
      </c>
      <c r="Q222" s="130" t="s">
        <v>190</v>
      </c>
      <c r="R222" s="108" t="e">
        <f>SUMIF([2]DATA!$B$1:$B$65536,'Appendix N'!$AO222,[2]DATA!O$1:O$65536)</f>
        <v>#VALUE!</v>
      </c>
      <c r="S222" s="108">
        <v>0</v>
      </c>
      <c r="T222" s="108" t="e">
        <f t="shared" si="51"/>
        <v>#VALUE!</v>
      </c>
      <c r="U222" s="108" t="e">
        <f>SUM(SUMIF([2]DATA!$B$1:$B$65536,'Appendix N'!$AO222,[2]DATA!P$1:P$65536),SUMIF([2]DATA!$B$1:$B$65536,'Appendix N'!$AO222,[2]DATA!Q$1:Q$65536))</f>
        <v>#VALUE!</v>
      </c>
      <c r="V222" s="108">
        <v>2000000</v>
      </c>
      <c r="W222" s="108">
        <v>1717.35</v>
      </c>
      <c r="X222" s="108">
        <v>-1717.35</v>
      </c>
      <c r="Y222" s="108">
        <f t="shared" si="47"/>
        <v>0</v>
      </c>
      <c r="Z222" s="108"/>
      <c r="AA222" s="108">
        <f t="shared" si="48"/>
        <v>2000000</v>
      </c>
      <c r="AB222" s="111" t="e">
        <f t="shared" si="52"/>
        <v>#VALUE!</v>
      </c>
      <c r="AC222" s="111" t="e">
        <f t="shared" si="49"/>
        <v>#VALUE!</v>
      </c>
      <c r="AD222" s="112">
        <f t="shared" si="50"/>
        <v>0</v>
      </c>
      <c r="AE222" s="114"/>
      <c r="AF222" s="113">
        <v>12</v>
      </c>
      <c r="AG222" s="114" t="s">
        <v>701</v>
      </c>
      <c r="AH222" s="115" t="s">
        <v>248</v>
      </c>
      <c r="AI222" s="107" t="s">
        <v>248</v>
      </c>
      <c r="AJ222" s="107" t="s">
        <v>248</v>
      </c>
      <c r="AL222" s="115" t="s">
        <v>705</v>
      </c>
      <c r="AM222" s="116">
        <v>41030</v>
      </c>
      <c r="AN222" s="162" t="s">
        <v>706</v>
      </c>
      <c r="AO222" s="117" t="str">
        <f t="shared" si="46"/>
        <v>635/010/4/01/1006</v>
      </c>
    </row>
    <row r="223" spans="1:42" s="150" customFormat="1" ht="30" customHeight="1" thickBot="1">
      <c r="A223" s="131" t="s">
        <v>707</v>
      </c>
      <c r="B223" s="132"/>
      <c r="C223" s="132"/>
      <c r="D223" s="132"/>
      <c r="E223" s="132"/>
      <c r="F223" s="132"/>
      <c r="G223" s="132"/>
      <c r="H223" s="132"/>
      <c r="I223" s="132"/>
      <c r="J223" s="132"/>
      <c r="K223" s="132"/>
      <c r="L223" s="133">
        <v>7</v>
      </c>
      <c r="M223" s="133"/>
      <c r="N223" s="134"/>
      <c r="O223" s="132"/>
      <c r="P223" s="132"/>
      <c r="Q223" s="220"/>
      <c r="R223" s="136" t="e">
        <f>#REF!</f>
        <v>#REF!</v>
      </c>
      <c r="S223" s="136" t="e">
        <f>#REF!</f>
        <v>#REF!</v>
      </c>
      <c r="T223" s="136" t="e">
        <f>#REF!</f>
        <v>#REF!</v>
      </c>
      <c r="U223" s="136" t="e">
        <f>#REF!</f>
        <v>#REF!</v>
      </c>
      <c r="V223" s="136">
        <v>144767504</v>
      </c>
      <c r="W223" s="136">
        <v>84539.88</v>
      </c>
      <c r="X223" s="136">
        <f>SUM(X198:X222)</f>
        <v>3785453.1599999997</v>
      </c>
      <c r="Y223" s="136">
        <f>SUM(Y198:Y222)</f>
        <v>19833091.750000004</v>
      </c>
      <c r="Z223" s="136">
        <f>SUM(Z198:Z222)</f>
        <v>0</v>
      </c>
      <c r="AA223" s="136">
        <f>SUM(AA198:AA222)</f>
        <v>124934412.25</v>
      </c>
      <c r="AB223" s="139" t="e">
        <f>Y223/T223</f>
        <v>#REF!</v>
      </c>
      <c r="AC223" s="139" t="e">
        <f t="shared" si="49"/>
        <v>#REF!</v>
      </c>
      <c r="AD223" s="140">
        <f t="shared" si="50"/>
        <v>0.13699961111438383</v>
      </c>
      <c r="AE223" s="223"/>
      <c r="AF223" s="224"/>
      <c r="AG223" s="223"/>
      <c r="AH223" s="225"/>
      <c r="AI223" s="220"/>
      <c r="AJ223" s="220"/>
      <c r="AK223" s="220"/>
      <c r="AL223" s="225"/>
      <c r="AM223" s="226"/>
      <c r="AN223" s="220"/>
      <c r="AO223" s="145" t="str">
        <f t="shared" si="46"/>
        <v/>
      </c>
      <c r="AP223" s="74"/>
    </row>
    <row r="224" spans="1:42" ht="30" customHeight="1" thickTop="1">
      <c r="A224" s="90"/>
      <c r="B224" s="91"/>
      <c r="C224" s="91"/>
      <c r="D224" s="91"/>
      <c r="E224" s="91"/>
      <c r="F224" s="91"/>
      <c r="G224" s="91"/>
      <c r="H224" s="91"/>
      <c r="I224" s="91"/>
      <c r="J224" s="91"/>
      <c r="K224" s="91"/>
      <c r="L224" s="155"/>
      <c r="M224" s="155"/>
      <c r="N224" s="156"/>
      <c r="O224" s="91"/>
      <c r="P224" s="91"/>
      <c r="Q224" s="94"/>
      <c r="R224" s="152"/>
      <c r="S224" s="152"/>
      <c r="T224" s="152"/>
      <c r="U224" s="152"/>
      <c r="V224" s="152"/>
      <c r="W224" s="152"/>
      <c r="X224" s="152"/>
      <c r="Y224" s="152"/>
      <c r="Z224" s="152"/>
      <c r="AA224" s="152"/>
      <c r="AB224" s="159"/>
      <c r="AC224" s="159"/>
      <c r="AD224" s="160"/>
      <c r="AE224" s="100"/>
      <c r="AF224" s="101"/>
      <c r="AG224" s="100"/>
      <c r="AH224" s="102"/>
      <c r="AI224" s="94"/>
      <c r="AJ224" s="94"/>
      <c r="AK224" s="94"/>
      <c r="AL224" s="102"/>
      <c r="AM224" s="103"/>
      <c r="AN224" s="94"/>
      <c r="AO224" s="117"/>
    </row>
    <row r="225" spans="1:41" ht="30" customHeight="1">
      <c r="A225" s="90"/>
      <c r="B225" s="91"/>
      <c r="C225" s="91"/>
      <c r="D225" s="91"/>
      <c r="E225" s="91"/>
      <c r="F225" s="91"/>
      <c r="G225" s="91"/>
      <c r="H225" s="91"/>
      <c r="I225" s="91"/>
      <c r="J225" s="91"/>
      <c r="K225" s="91"/>
      <c r="L225" s="155"/>
      <c r="M225" s="155"/>
      <c r="N225" s="156"/>
      <c r="O225" s="91"/>
      <c r="P225" s="91"/>
      <c r="Q225" s="94"/>
      <c r="R225" s="152"/>
      <c r="S225" s="152"/>
      <c r="T225" s="152"/>
      <c r="U225" s="152"/>
      <c r="V225" s="152"/>
      <c r="W225" s="152"/>
      <c r="X225" s="152"/>
      <c r="Y225" s="152"/>
      <c r="Z225" s="152"/>
      <c r="AA225" s="152"/>
      <c r="AB225" s="159"/>
      <c r="AC225" s="159"/>
      <c r="AD225" s="160"/>
      <c r="AE225" s="100"/>
      <c r="AF225" s="101"/>
      <c r="AG225" s="100"/>
      <c r="AH225" s="102"/>
      <c r="AI225" s="94"/>
      <c r="AJ225" s="94"/>
      <c r="AK225" s="94"/>
      <c r="AL225" s="102"/>
      <c r="AM225" s="103"/>
      <c r="AN225" s="94"/>
      <c r="AO225" s="117"/>
    </row>
    <row r="226" spans="1:41" ht="30" customHeight="1">
      <c r="A226" s="104" t="s">
        <v>708</v>
      </c>
      <c r="B226" s="105"/>
      <c r="C226" s="105"/>
      <c r="D226" s="105"/>
      <c r="E226" s="105"/>
      <c r="F226" s="105"/>
      <c r="G226" s="105"/>
      <c r="H226" s="105"/>
      <c r="I226" s="105"/>
      <c r="J226" s="105"/>
      <c r="K226" s="105"/>
      <c r="L226" s="106"/>
      <c r="M226" s="106"/>
      <c r="N226" s="122"/>
      <c r="O226" s="105"/>
      <c r="P226" s="105"/>
      <c r="Q226" s="107"/>
      <c r="R226" s="108"/>
      <c r="S226" s="108"/>
      <c r="T226" s="108"/>
      <c r="U226" s="108"/>
      <c r="V226" s="108"/>
      <c r="W226" s="108"/>
      <c r="X226" s="108"/>
      <c r="Y226" s="108"/>
      <c r="Z226" s="108"/>
      <c r="AA226" s="108"/>
      <c r="AB226" s="111"/>
      <c r="AC226" s="111"/>
      <c r="AD226" s="112"/>
      <c r="AE226" s="114"/>
      <c r="AF226" s="113"/>
      <c r="AG226" s="114"/>
      <c r="AH226" s="115"/>
      <c r="AL226" s="115"/>
      <c r="AM226" s="116"/>
      <c r="AN226" s="107"/>
      <c r="AO226" s="117" t="str">
        <f>IF(B226 &gt; 0,(CONCATENATE(MID(B226,1,3),"/",MID(B226,4,3),"/",C226,"/",D226,"/",E226)),"")</f>
        <v/>
      </c>
    </row>
    <row r="227" spans="1:41" ht="30" customHeight="1">
      <c r="A227" s="107" t="s">
        <v>709</v>
      </c>
      <c r="B227" s="118">
        <v>725010</v>
      </c>
      <c r="C227" s="118">
        <v>4</v>
      </c>
      <c r="D227" s="118">
        <v>36</v>
      </c>
      <c r="E227" s="118">
        <v>1053</v>
      </c>
      <c r="F227" s="119" t="s">
        <v>168</v>
      </c>
      <c r="G227" s="119" t="s">
        <v>710</v>
      </c>
      <c r="H227" s="119" t="s">
        <v>167</v>
      </c>
      <c r="I227" s="119" t="s">
        <v>167</v>
      </c>
      <c r="J227" s="118">
        <v>200</v>
      </c>
      <c r="K227" s="119" t="s">
        <v>188</v>
      </c>
      <c r="L227" s="222" t="s">
        <v>711</v>
      </c>
      <c r="M227" s="121" t="s">
        <v>712</v>
      </c>
      <c r="N227" s="129" t="s">
        <v>713</v>
      </c>
      <c r="O227" s="118" t="s">
        <v>172</v>
      </c>
      <c r="P227" s="118"/>
      <c r="Q227" s="107" t="s">
        <v>226</v>
      </c>
      <c r="R227" s="108" t="e">
        <f>SUMIF([2]DATA!$B$1:$B$65536,'Appendix N'!$AO227,[2]DATA!O$1:O$65536)</f>
        <v>#VALUE!</v>
      </c>
      <c r="S227" s="108">
        <v>0</v>
      </c>
      <c r="T227" s="108" t="e">
        <f t="shared" ref="T227:T250" si="53">SUM(R227:S227)</f>
        <v>#VALUE!</v>
      </c>
      <c r="U227" s="108" t="e">
        <f>SUM(SUMIF([2]DATA!$B$1:$B$65536,'Appendix N'!$AO227,[2]DATA!P$1:P$65536),SUMIF([2]DATA!$B$1:$B$65536,'Appendix N'!$AO227,[2]DATA!Q$1:Q$65536))</f>
        <v>#VALUE!</v>
      </c>
      <c r="V227" s="108">
        <v>6227453</v>
      </c>
      <c r="W227" s="108">
        <v>1527869.15</v>
      </c>
      <c r="X227" s="108">
        <v>1490236.98</v>
      </c>
      <c r="Y227" s="108">
        <f t="shared" ref="Y227:Y251" si="54">W227+X227</f>
        <v>3018106.13</v>
      </c>
      <c r="Z227" s="108"/>
      <c r="AA227" s="108">
        <f t="shared" ref="AA227:AA251" si="55">V227-Y227</f>
        <v>3209346.87</v>
      </c>
      <c r="AB227" s="111" t="e">
        <f t="shared" ref="AB227:AB250" si="56">IF(T227&lt;&gt;0,Y227/T227,0)</f>
        <v>#VALUE!</v>
      </c>
      <c r="AC227" s="111" t="e">
        <f>Y227/R227</f>
        <v>#VALUE!</v>
      </c>
      <c r="AD227" s="112">
        <f t="shared" ref="AD227:AD251" si="57">Y227/V227</f>
        <v>0.48464534858793795</v>
      </c>
      <c r="AE227" s="201">
        <v>40724</v>
      </c>
      <c r="AF227" s="113">
        <v>37</v>
      </c>
      <c r="AG227" s="114" t="s">
        <v>227</v>
      </c>
      <c r="AH227" s="115" t="s">
        <v>384</v>
      </c>
      <c r="AI227" s="107" t="s">
        <v>714</v>
      </c>
      <c r="AJ227" s="107" t="s">
        <v>384</v>
      </c>
      <c r="AK227" s="182"/>
      <c r="AL227" s="182" t="s">
        <v>715</v>
      </c>
      <c r="AM227" s="227" t="s">
        <v>716</v>
      </c>
      <c r="AN227" s="107" t="s">
        <v>717</v>
      </c>
      <c r="AO227" s="117" t="str">
        <f>IF(B227 &gt; 0,(CONCATENATE(MID(B227,1,3),"/",MID(B227,4,3),"/",C227,"/",D227,"/",E227)),"")</f>
        <v>725/010/4/36/1053</v>
      </c>
    </row>
    <row r="228" spans="1:41" ht="30" customHeight="1">
      <c r="A228" s="107" t="s">
        <v>718</v>
      </c>
      <c r="B228" s="118">
        <v>725010</v>
      </c>
      <c r="C228" s="118">
        <v>5</v>
      </c>
      <c r="D228" s="119" t="s">
        <v>168</v>
      </c>
      <c r="E228" s="118">
        <v>1245</v>
      </c>
      <c r="F228" s="119" t="s">
        <v>168</v>
      </c>
      <c r="G228" s="119" t="s">
        <v>187</v>
      </c>
      <c r="H228" s="119" t="s">
        <v>167</v>
      </c>
      <c r="I228" s="119" t="s">
        <v>167</v>
      </c>
      <c r="J228" s="118">
        <v>260</v>
      </c>
      <c r="K228" s="119" t="s">
        <v>188</v>
      </c>
      <c r="L228" s="222" t="s">
        <v>719</v>
      </c>
      <c r="M228" s="128" t="s">
        <v>719</v>
      </c>
      <c r="N228" s="129"/>
      <c r="O228" s="118" t="s">
        <v>172</v>
      </c>
      <c r="P228" s="118"/>
      <c r="Q228" s="123" t="s">
        <v>190</v>
      </c>
      <c r="R228" s="108"/>
      <c r="S228" s="108"/>
      <c r="T228" s="108"/>
      <c r="U228" s="108"/>
      <c r="V228" s="108">
        <v>9000</v>
      </c>
      <c r="W228" s="108">
        <v>7140</v>
      </c>
      <c r="X228" s="108">
        <v>0</v>
      </c>
      <c r="Y228" s="108">
        <f t="shared" si="54"/>
        <v>7140</v>
      </c>
      <c r="Z228" s="108"/>
      <c r="AA228" s="108">
        <f t="shared" si="55"/>
        <v>1860</v>
      </c>
      <c r="AB228" s="111"/>
      <c r="AC228" s="111"/>
      <c r="AD228" s="112">
        <f t="shared" si="57"/>
        <v>0.79333333333333333</v>
      </c>
      <c r="AE228" s="201"/>
      <c r="AF228" s="113"/>
      <c r="AG228" s="114"/>
      <c r="AH228" s="115"/>
      <c r="AK228" s="182"/>
      <c r="AL228" s="182"/>
      <c r="AM228" s="227"/>
      <c r="AN228" s="107" t="s">
        <v>720</v>
      </c>
      <c r="AO228" s="117"/>
    </row>
    <row r="229" spans="1:41" ht="25.15" hidden="1" customHeight="1">
      <c r="A229" s="107" t="s">
        <v>721</v>
      </c>
      <c r="B229" s="118">
        <v>725010</v>
      </c>
      <c r="C229" s="118">
        <v>6</v>
      </c>
      <c r="D229" s="118">
        <v>83</v>
      </c>
      <c r="E229" s="118">
        <v>1105</v>
      </c>
      <c r="F229" s="119" t="s">
        <v>168</v>
      </c>
      <c r="G229" s="119" t="s">
        <v>722</v>
      </c>
      <c r="H229" s="119" t="s">
        <v>167</v>
      </c>
      <c r="I229" s="119" t="s">
        <v>167</v>
      </c>
      <c r="J229" s="118">
        <v>311</v>
      </c>
      <c r="K229" s="119" t="s">
        <v>169</v>
      </c>
      <c r="L229" s="121" t="s">
        <v>712</v>
      </c>
      <c r="M229" s="121" t="s">
        <v>712</v>
      </c>
      <c r="N229" s="129"/>
      <c r="O229" s="118"/>
      <c r="P229" s="118" t="s">
        <v>172</v>
      </c>
      <c r="Q229" s="107" t="s">
        <v>723</v>
      </c>
      <c r="R229" s="108" t="e">
        <f>SUMIF([2]DATA!$B$1:$B$65536,'Appendix N'!$AO229,[2]DATA!O$1:O$65536)</f>
        <v>#VALUE!</v>
      </c>
      <c r="S229" s="108">
        <v>171183</v>
      </c>
      <c r="T229" s="108" t="e">
        <f t="shared" si="53"/>
        <v>#VALUE!</v>
      </c>
      <c r="U229" s="108">
        <v>-171183</v>
      </c>
      <c r="V229" s="108">
        <v>0</v>
      </c>
      <c r="W229" s="108">
        <v>0</v>
      </c>
      <c r="X229" s="108"/>
      <c r="Y229" s="108">
        <f t="shared" si="54"/>
        <v>0</v>
      </c>
      <c r="Z229" s="108"/>
      <c r="AA229" s="108">
        <f t="shared" si="55"/>
        <v>0</v>
      </c>
      <c r="AB229" s="111" t="e">
        <f t="shared" si="56"/>
        <v>#VALUE!</v>
      </c>
      <c r="AC229" s="111" t="e">
        <f t="shared" ref="AC229:AC251" si="58">Y229/R229</f>
        <v>#VALUE!</v>
      </c>
      <c r="AD229" s="112" t="e">
        <f t="shared" si="57"/>
        <v>#DIV/0!</v>
      </c>
      <c r="AE229" s="201"/>
      <c r="AF229" s="113"/>
      <c r="AG229" s="114"/>
      <c r="AH229" s="115"/>
      <c r="AK229" s="182"/>
      <c r="AL229" s="182" t="s">
        <v>724</v>
      </c>
      <c r="AM229" s="227" t="s">
        <v>725</v>
      </c>
      <c r="AN229" s="162" t="s">
        <v>726</v>
      </c>
      <c r="AO229" s="117" t="str">
        <f t="shared" ref="AO229:AO251" si="59">IF(B229 &gt; 0,(CONCATENATE(MID(B229,1,3),"/",MID(B229,4,3),"/",C229,"/",D229,"/",E229)),"")</f>
        <v>725/010/6/83/1105</v>
      </c>
    </row>
    <row r="230" spans="1:41" ht="30" customHeight="1">
      <c r="A230" s="107" t="s">
        <v>727</v>
      </c>
      <c r="B230" s="118">
        <v>710020</v>
      </c>
      <c r="C230" s="118">
        <v>5</v>
      </c>
      <c r="D230" s="119" t="s">
        <v>168</v>
      </c>
      <c r="E230" s="118">
        <v>1217</v>
      </c>
      <c r="F230" s="119" t="s">
        <v>168</v>
      </c>
      <c r="G230" s="119" t="s">
        <v>187</v>
      </c>
      <c r="H230" s="119" t="s">
        <v>167</v>
      </c>
      <c r="I230" s="119" t="s">
        <v>167</v>
      </c>
      <c r="J230" s="118">
        <v>270</v>
      </c>
      <c r="K230" s="119" t="s">
        <v>188</v>
      </c>
      <c r="L230" s="121" t="s">
        <v>530</v>
      </c>
      <c r="M230" s="128" t="s">
        <v>728</v>
      </c>
      <c r="N230" s="129"/>
      <c r="O230" s="118" t="s">
        <v>172</v>
      </c>
      <c r="P230" s="118"/>
      <c r="Q230" s="123" t="s">
        <v>190</v>
      </c>
      <c r="R230" s="108" t="e">
        <f>SUMIF([2]DATA!$B$1:$B$65536,'Appendix N'!$AO230,[2]DATA!O$1:O$65536)</f>
        <v>#VALUE!</v>
      </c>
      <c r="S230" s="108">
        <v>9500</v>
      </c>
      <c r="T230" s="108" t="e">
        <f t="shared" si="53"/>
        <v>#VALUE!</v>
      </c>
      <c r="U230" s="108"/>
      <c r="V230" s="108">
        <v>9246</v>
      </c>
      <c r="W230" s="108">
        <v>9245.9500000000007</v>
      </c>
      <c r="X230" s="108">
        <v>0</v>
      </c>
      <c r="Y230" s="108">
        <f t="shared" si="54"/>
        <v>9245.9500000000007</v>
      </c>
      <c r="Z230" s="108"/>
      <c r="AA230" s="108">
        <f t="shared" si="55"/>
        <v>4.9999999999272404E-2</v>
      </c>
      <c r="AB230" s="111" t="e">
        <f t="shared" si="56"/>
        <v>#VALUE!</v>
      </c>
      <c r="AC230" s="111" t="e">
        <f t="shared" si="58"/>
        <v>#VALUE!</v>
      </c>
      <c r="AD230" s="112">
        <f t="shared" si="57"/>
        <v>0.99999459225611087</v>
      </c>
      <c r="AE230" s="201"/>
      <c r="AF230" s="113"/>
      <c r="AG230" s="114"/>
      <c r="AH230" s="115"/>
      <c r="AK230" s="182"/>
      <c r="AL230" s="182" t="s">
        <v>729</v>
      </c>
      <c r="AM230" s="227" t="s">
        <v>730</v>
      </c>
      <c r="AN230" s="107" t="s">
        <v>731</v>
      </c>
      <c r="AO230" s="117" t="str">
        <f t="shared" si="59"/>
        <v>710/020/5/05/1217</v>
      </c>
    </row>
    <row r="231" spans="1:41" ht="30" customHeight="1">
      <c r="A231" s="107" t="s">
        <v>732</v>
      </c>
      <c r="B231" s="118">
        <v>710020</v>
      </c>
      <c r="C231" s="118">
        <v>5</v>
      </c>
      <c r="D231" s="119" t="s">
        <v>168</v>
      </c>
      <c r="E231" s="118">
        <v>1222</v>
      </c>
      <c r="F231" s="119" t="s">
        <v>168</v>
      </c>
      <c r="G231" s="119" t="s">
        <v>187</v>
      </c>
      <c r="H231" s="119" t="s">
        <v>167</v>
      </c>
      <c r="I231" s="119" t="s">
        <v>167</v>
      </c>
      <c r="J231" s="118">
        <v>260</v>
      </c>
      <c r="K231" s="119" t="s">
        <v>188</v>
      </c>
      <c r="L231" s="121" t="s">
        <v>530</v>
      </c>
      <c r="M231" s="128" t="s">
        <v>728</v>
      </c>
      <c r="N231" s="129"/>
      <c r="O231" s="118" t="s">
        <v>172</v>
      </c>
      <c r="P231" s="118"/>
      <c r="Q231" s="123" t="s">
        <v>190</v>
      </c>
      <c r="R231" s="108" t="e">
        <f>SUMIF([2]DATA!$B$1:$B$65536,'Appendix N'!$AO231,[2]DATA!O$1:O$65536)</f>
        <v>#VALUE!</v>
      </c>
      <c r="S231" s="108">
        <v>9500</v>
      </c>
      <c r="T231" s="108" t="e">
        <f t="shared" si="53"/>
        <v>#VALUE!</v>
      </c>
      <c r="U231" s="108"/>
      <c r="V231" s="108">
        <v>7103</v>
      </c>
      <c r="W231" s="108">
        <v>7102.63</v>
      </c>
      <c r="X231" s="108">
        <v>0</v>
      </c>
      <c r="Y231" s="108">
        <f t="shared" si="54"/>
        <v>7102.63</v>
      </c>
      <c r="Z231" s="108"/>
      <c r="AA231" s="108">
        <f t="shared" si="55"/>
        <v>0.36999999999989086</v>
      </c>
      <c r="AB231" s="111" t="e">
        <f t="shared" si="56"/>
        <v>#VALUE!</v>
      </c>
      <c r="AC231" s="111" t="e">
        <f t="shared" si="58"/>
        <v>#VALUE!</v>
      </c>
      <c r="AD231" s="112">
        <f t="shared" si="57"/>
        <v>0.99994790933408417</v>
      </c>
      <c r="AE231" s="201"/>
      <c r="AF231" s="113"/>
      <c r="AG231" s="114"/>
      <c r="AH231" s="115"/>
      <c r="AK231" s="182"/>
      <c r="AL231" s="182" t="s">
        <v>733</v>
      </c>
      <c r="AM231" s="227" t="s">
        <v>734</v>
      </c>
      <c r="AN231" s="107" t="s">
        <v>731</v>
      </c>
      <c r="AO231" s="117" t="str">
        <f t="shared" si="59"/>
        <v>710/020/5/05/1222</v>
      </c>
    </row>
    <row r="232" spans="1:41" ht="30" customHeight="1">
      <c r="A232" s="107" t="s">
        <v>101</v>
      </c>
      <c r="B232" s="118">
        <v>710020</v>
      </c>
      <c r="C232" s="118">
        <v>6</v>
      </c>
      <c r="D232" s="118">
        <v>36</v>
      </c>
      <c r="E232" s="118">
        <v>1001</v>
      </c>
      <c r="F232" s="119" t="s">
        <v>168</v>
      </c>
      <c r="G232" s="119" t="s">
        <v>710</v>
      </c>
      <c r="H232" s="119" t="s">
        <v>167</v>
      </c>
      <c r="I232" s="119" t="s">
        <v>167</v>
      </c>
      <c r="J232" s="118">
        <v>200</v>
      </c>
      <c r="K232" s="119" t="s">
        <v>188</v>
      </c>
      <c r="L232" s="121" t="s">
        <v>711</v>
      </c>
      <c r="M232" s="128" t="s">
        <v>728</v>
      </c>
      <c r="N232" s="129" t="s">
        <v>735</v>
      </c>
      <c r="O232" s="118"/>
      <c r="P232" s="118" t="s">
        <v>172</v>
      </c>
      <c r="Q232" s="107" t="s">
        <v>226</v>
      </c>
      <c r="R232" s="108" t="e">
        <f>SUMIF([2]DATA!$B$1:$B$65536,'Appendix N'!$AO232,[2]DATA!O$1:O$65536)</f>
        <v>#VALUE!</v>
      </c>
      <c r="S232" s="108">
        <v>0</v>
      </c>
      <c r="T232" s="108" t="e">
        <f t="shared" si="53"/>
        <v>#VALUE!</v>
      </c>
      <c r="U232" s="108" t="e">
        <f>SUM(SUMIF([2]DATA!$B$1:$B$65536,'Appendix N'!$AO232,[2]DATA!P$1:P$65536),SUMIF([2]DATA!$B$1:$B$65536,'Appendix N'!$AO232,[2]DATA!Q$1:Q$65536))</f>
        <v>#VALUE!</v>
      </c>
      <c r="V232" s="108">
        <v>2100000</v>
      </c>
      <c r="W232" s="108">
        <v>3354.24</v>
      </c>
      <c r="X232" s="108">
        <v>-3354.24</v>
      </c>
      <c r="Y232" s="108">
        <f t="shared" si="54"/>
        <v>0</v>
      </c>
      <c r="Z232" s="108"/>
      <c r="AA232" s="108">
        <f t="shared" si="55"/>
        <v>2100000</v>
      </c>
      <c r="AB232" s="111" t="e">
        <f t="shared" si="56"/>
        <v>#VALUE!</v>
      </c>
      <c r="AC232" s="111" t="e">
        <f t="shared" si="58"/>
        <v>#VALUE!</v>
      </c>
      <c r="AD232" s="112">
        <f t="shared" si="57"/>
        <v>0</v>
      </c>
      <c r="AE232" s="228" t="s">
        <v>736</v>
      </c>
      <c r="AF232" s="113" t="s">
        <v>737</v>
      </c>
      <c r="AG232" s="114" t="s">
        <v>395</v>
      </c>
      <c r="AH232" s="115" t="s">
        <v>738</v>
      </c>
      <c r="AJ232" s="107" t="s">
        <v>248</v>
      </c>
      <c r="AK232" s="182"/>
      <c r="AL232" s="182" t="s">
        <v>739</v>
      </c>
      <c r="AM232" s="116" t="s">
        <v>693</v>
      </c>
      <c r="AN232" s="107" t="s">
        <v>740</v>
      </c>
      <c r="AO232" s="117" t="str">
        <f t="shared" si="59"/>
        <v>710/020/6/36/1001</v>
      </c>
    </row>
    <row r="233" spans="1:41" ht="30" customHeight="1">
      <c r="A233" s="107" t="s">
        <v>741</v>
      </c>
      <c r="B233" s="118">
        <v>710040</v>
      </c>
      <c r="C233" s="118">
        <v>6</v>
      </c>
      <c r="D233" s="119" t="s">
        <v>167</v>
      </c>
      <c r="E233" s="118">
        <v>1031</v>
      </c>
      <c r="F233" s="119" t="s">
        <v>168</v>
      </c>
      <c r="G233" s="119" t="s">
        <v>710</v>
      </c>
      <c r="H233" s="119" t="s">
        <v>167</v>
      </c>
      <c r="I233" s="119" t="s">
        <v>167</v>
      </c>
      <c r="J233" s="118">
        <v>270</v>
      </c>
      <c r="K233" s="119" t="s">
        <v>188</v>
      </c>
      <c r="L233" s="121" t="s">
        <v>530</v>
      </c>
      <c r="M233" s="121" t="s">
        <v>742</v>
      </c>
      <c r="N233" s="129" t="s">
        <v>214</v>
      </c>
      <c r="O233" s="118" t="s">
        <v>172</v>
      </c>
      <c r="P233" s="118"/>
      <c r="Q233" s="123" t="s">
        <v>173</v>
      </c>
      <c r="R233" s="108" t="e">
        <f>SUMIF([2]DATA!$B$1:$B$65536,'Appendix N'!$AO233,[2]DATA!O$1:O$65536)</f>
        <v>#VALUE!</v>
      </c>
      <c r="S233" s="108">
        <v>-311895</v>
      </c>
      <c r="T233" s="108" t="e">
        <f t="shared" si="53"/>
        <v>#VALUE!</v>
      </c>
      <c r="U233" s="108"/>
      <c r="V233" s="108">
        <v>100268</v>
      </c>
      <c r="W233" s="108">
        <v>0</v>
      </c>
      <c r="X233" s="108">
        <v>83600</v>
      </c>
      <c r="Y233" s="108">
        <f t="shared" si="54"/>
        <v>83600</v>
      </c>
      <c r="Z233" s="108"/>
      <c r="AA233" s="108">
        <f t="shared" si="55"/>
        <v>16668</v>
      </c>
      <c r="AB233" s="111" t="e">
        <f t="shared" si="56"/>
        <v>#VALUE!</v>
      </c>
      <c r="AC233" s="111" t="e">
        <f t="shared" si="58"/>
        <v>#VALUE!</v>
      </c>
      <c r="AD233" s="112">
        <f t="shared" si="57"/>
        <v>0.83376550843738784</v>
      </c>
      <c r="AE233" s="229" t="s">
        <v>743</v>
      </c>
      <c r="AF233" s="113" t="s">
        <v>744</v>
      </c>
      <c r="AG233" s="114" t="s">
        <v>395</v>
      </c>
      <c r="AH233" s="115" t="s">
        <v>172</v>
      </c>
      <c r="AI233" s="107" t="s">
        <v>248</v>
      </c>
      <c r="AJ233" s="107" t="s">
        <v>745</v>
      </c>
      <c r="AK233" s="182"/>
      <c r="AL233" s="182" t="s">
        <v>746</v>
      </c>
      <c r="AM233" s="116" t="s">
        <v>620</v>
      </c>
      <c r="AN233" s="107" t="s">
        <v>747</v>
      </c>
      <c r="AO233" s="117" t="str">
        <f t="shared" si="59"/>
        <v>710/040/6/01/1031</v>
      </c>
    </row>
    <row r="234" spans="1:41" ht="30" customHeight="1">
      <c r="A234" s="107" t="s">
        <v>748</v>
      </c>
      <c r="B234" s="118">
        <v>710020</v>
      </c>
      <c r="C234" s="118">
        <v>6</v>
      </c>
      <c r="D234" s="119" t="s">
        <v>167</v>
      </c>
      <c r="E234" s="118">
        <v>1032</v>
      </c>
      <c r="F234" s="119" t="s">
        <v>168</v>
      </c>
      <c r="G234" s="119" t="s">
        <v>710</v>
      </c>
      <c r="H234" s="119" t="s">
        <v>167</v>
      </c>
      <c r="I234" s="119" t="s">
        <v>167</v>
      </c>
      <c r="J234" s="118">
        <v>200</v>
      </c>
      <c r="K234" s="119" t="s">
        <v>188</v>
      </c>
      <c r="L234" s="121" t="s">
        <v>711</v>
      </c>
      <c r="M234" s="128" t="s">
        <v>728</v>
      </c>
      <c r="N234" s="129" t="s">
        <v>749</v>
      </c>
      <c r="O234" s="118" t="s">
        <v>172</v>
      </c>
      <c r="P234" s="118"/>
      <c r="Q234" s="123" t="s">
        <v>173</v>
      </c>
      <c r="R234" s="108" t="e">
        <f>SUMIF([2]DATA!$B$1:$B$65536,'Appendix N'!$AO234,[2]DATA!O$1:O$65536)</f>
        <v>#VALUE!</v>
      </c>
      <c r="S234" s="108">
        <v>0</v>
      </c>
      <c r="T234" s="108" t="e">
        <f t="shared" si="53"/>
        <v>#VALUE!</v>
      </c>
      <c r="U234" s="108" t="e">
        <f>SUM(SUMIF([2]DATA!$B$1:$B$65536,'Appendix N'!$AO234,[2]DATA!P$1:P$65536),SUMIF([2]DATA!$B$1:$B$65536,'Appendix N'!$AO234,[2]DATA!Q$1:Q$65536))</f>
        <v>#VALUE!</v>
      </c>
      <c r="V234" s="108">
        <v>235495</v>
      </c>
      <c r="W234" s="108">
        <v>219641.90999999997</v>
      </c>
      <c r="X234" s="108">
        <v>11339.25</v>
      </c>
      <c r="Y234" s="108">
        <f t="shared" si="54"/>
        <v>230981.15999999997</v>
      </c>
      <c r="Z234" s="108"/>
      <c r="AA234" s="108">
        <f t="shared" si="55"/>
        <v>4513.8400000000256</v>
      </c>
      <c r="AB234" s="111" t="e">
        <f t="shared" si="56"/>
        <v>#VALUE!</v>
      </c>
      <c r="AC234" s="111" t="e">
        <f t="shared" si="58"/>
        <v>#VALUE!</v>
      </c>
      <c r="AD234" s="112">
        <f t="shared" si="57"/>
        <v>0.98083254421537602</v>
      </c>
      <c r="AE234" s="229" t="s">
        <v>736</v>
      </c>
      <c r="AF234" s="113" t="s">
        <v>750</v>
      </c>
      <c r="AG234" s="114" t="s">
        <v>395</v>
      </c>
      <c r="AH234" s="115" t="s">
        <v>248</v>
      </c>
      <c r="AI234" s="107" t="s">
        <v>248</v>
      </c>
      <c r="AJ234" s="107" t="s">
        <v>248</v>
      </c>
      <c r="AK234" s="182"/>
      <c r="AL234" s="182" t="s">
        <v>751</v>
      </c>
      <c r="AM234" s="116">
        <v>41030</v>
      </c>
      <c r="AN234" s="107" t="s">
        <v>720</v>
      </c>
      <c r="AO234" s="117" t="str">
        <f t="shared" si="59"/>
        <v>710/020/6/01/1032</v>
      </c>
    </row>
    <row r="235" spans="1:41" ht="30" customHeight="1">
      <c r="A235" s="107" t="s">
        <v>752</v>
      </c>
      <c r="B235" s="118">
        <v>710020</v>
      </c>
      <c r="C235" s="118">
        <v>6</v>
      </c>
      <c r="D235" s="119" t="s">
        <v>167</v>
      </c>
      <c r="E235" s="118">
        <v>1033</v>
      </c>
      <c r="F235" s="119" t="s">
        <v>168</v>
      </c>
      <c r="G235" s="119" t="s">
        <v>710</v>
      </c>
      <c r="H235" s="119" t="s">
        <v>167</v>
      </c>
      <c r="I235" s="119" t="s">
        <v>167</v>
      </c>
      <c r="J235" s="118">
        <v>200</v>
      </c>
      <c r="K235" s="119" t="s">
        <v>188</v>
      </c>
      <c r="L235" s="121" t="s">
        <v>711</v>
      </c>
      <c r="M235" s="128" t="s">
        <v>728</v>
      </c>
      <c r="N235" s="129" t="s">
        <v>735</v>
      </c>
      <c r="O235" s="118"/>
      <c r="P235" s="118" t="s">
        <v>172</v>
      </c>
      <c r="Q235" s="123" t="s">
        <v>173</v>
      </c>
      <c r="R235" s="108" t="e">
        <f>SUMIF([2]DATA!$B$1:$B$65536,'Appendix N'!$AO235,[2]DATA!O$1:O$65536)</f>
        <v>#VALUE!</v>
      </c>
      <c r="S235" s="108">
        <v>100000</v>
      </c>
      <c r="T235" s="108" t="e">
        <f t="shared" si="53"/>
        <v>#VALUE!</v>
      </c>
      <c r="U235" s="108"/>
      <c r="V235" s="108">
        <v>698124</v>
      </c>
      <c r="W235" s="108">
        <v>404287.12</v>
      </c>
      <c r="X235" s="108">
        <v>94370</v>
      </c>
      <c r="Y235" s="108">
        <f t="shared" si="54"/>
        <v>498657.12</v>
      </c>
      <c r="Z235" s="108"/>
      <c r="AA235" s="108">
        <f t="shared" si="55"/>
        <v>199466.88</v>
      </c>
      <c r="AB235" s="111" t="e">
        <f t="shared" si="56"/>
        <v>#VALUE!</v>
      </c>
      <c r="AC235" s="111" t="e">
        <f t="shared" si="58"/>
        <v>#VALUE!</v>
      </c>
      <c r="AD235" s="112">
        <f t="shared" si="57"/>
        <v>0.71428158894408444</v>
      </c>
      <c r="AE235" s="228" t="s">
        <v>743</v>
      </c>
      <c r="AF235" s="113" t="s">
        <v>753</v>
      </c>
      <c r="AG235" s="114" t="s">
        <v>395</v>
      </c>
      <c r="AH235" s="115" t="s">
        <v>738</v>
      </c>
      <c r="AI235" s="107" t="s">
        <v>248</v>
      </c>
      <c r="AJ235" s="107" t="s">
        <v>248</v>
      </c>
      <c r="AK235" s="182"/>
      <c r="AL235" s="182" t="s">
        <v>754</v>
      </c>
      <c r="AM235" s="116" t="s">
        <v>755</v>
      </c>
      <c r="AN235" s="107" t="s">
        <v>720</v>
      </c>
      <c r="AO235" s="117" t="str">
        <f t="shared" si="59"/>
        <v>710/020/6/01/1033</v>
      </c>
    </row>
    <row r="236" spans="1:41" ht="30" customHeight="1">
      <c r="A236" s="107" t="s">
        <v>756</v>
      </c>
      <c r="B236" s="118">
        <v>710020</v>
      </c>
      <c r="C236" s="118">
        <v>5</v>
      </c>
      <c r="D236" s="119" t="s">
        <v>168</v>
      </c>
      <c r="E236" s="118">
        <v>1233</v>
      </c>
      <c r="F236" s="119" t="s">
        <v>168</v>
      </c>
      <c r="G236" s="119" t="s">
        <v>187</v>
      </c>
      <c r="H236" s="119" t="s">
        <v>167</v>
      </c>
      <c r="I236" s="119" t="s">
        <v>167</v>
      </c>
      <c r="J236" s="118">
        <v>270</v>
      </c>
      <c r="K236" s="119" t="s">
        <v>188</v>
      </c>
      <c r="L236" s="121" t="s">
        <v>530</v>
      </c>
      <c r="M236" s="128" t="s">
        <v>728</v>
      </c>
      <c r="N236" s="129"/>
      <c r="O236" s="118" t="s">
        <v>172</v>
      </c>
      <c r="P236" s="118"/>
      <c r="Q236" s="123" t="s">
        <v>190</v>
      </c>
      <c r="R236" s="108" t="e">
        <f>SUMIF([2]DATA!$B$1:$B$65536,'Appendix N'!$AO236,[2]DATA!O$1:O$65536)</f>
        <v>#VALUE!</v>
      </c>
      <c r="S236" s="108">
        <v>9500</v>
      </c>
      <c r="T236" s="108" t="e">
        <f>SUM(R236:S236)</f>
        <v>#VALUE!</v>
      </c>
      <c r="U236" s="108"/>
      <c r="V236" s="108">
        <v>7235</v>
      </c>
      <c r="W236" s="108">
        <v>7234.21</v>
      </c>
      <c r="X236" s="108">
        <v>0</v>
      </c>
      <c r="Y236" s="108">
        <f t="shared" si="54"/>
        <v>7234.21</v>
      </c>
      <c r="Z236" s="108"/>
      <c r="AA236" s="108">
        <f t="shared" si="55"/>
        <v>0.78999999999996362</v>
      </c>
      <c r="AB236" s="111" t="e">
        <f>IF(T236&lt;&gt;0,Y236/T236,0)</f>
        <v>#VALUE!</v>
      </c>
      <c r="AC236" s="111" t="e">
        <f t="shared" si="58"/>
        <v>#VALUE!</v>
      </c>
      <c r="AD236" s="112">
        <f t="shared" si="57"/>
        <v>0.999890808569454</v>
      </c>
      <c r="AE236" s="228" t="s">
        <v>743</v>
      </c>
      <c r="AF236" s="113" t="s">
        <v>753</v>
      </c>
      <c r="AG236" s="114" t="s">
        <v>395</v>
      </c>
      <c r="AH236" s="115" t="s">
        <v>738</v>
      </c>
      <c r="AI236" s="107" t="s">
        <v>248</v>
      </c>
      <c r="AJ236" s="107" t="s">
        <v>248</v>
      </c>
      <c r="AK236" s="182"/>
      <c r="AL236" s="182" t="s">
        <v>757</v>
      </c>
      <c r="AM236" s="116" t="s">
        <v>758</v>
      </c>
      <c r="AN236" s="107" t="s">
        <v>731</v>
      </c>
      <c r="AO236" s="117" t="str">
        <f t="shared" si="59"/>
        <v>710/020/5/05/1233</v>
      </c>
    </row>
    <row r="237" spans="1:41" ht="30" customHeight="1">
      <c r="A237" s="107" t="s">
        <v>759</v>
      </c>
      <c r="B237" s="118">
        <v>725010</v>
      </c>
      <c r="C237" s="118">
        <v>6</v>
      </c>
      <c r="D237" s="119">
        <v>1</v>
      </c>
      <c r="E237" s="118">
        <v>1105</v>
      </c>
      <c r="F237" s="119" t="s">
        <v>168</v>
      </c>
      <c r="G237" s="119" t="s">
        <v>722</v>
      </c>
      <c r="H237" s="119" t="s">
        <v>167</v>
      </c>
      <c r="I237" s="119" t="s">
        <v>167</v>
      </c>
      <c r="J237" s="118">
        <v>311</v>
      </c>
      <c r="K237" s="119" t="s">
        <v>169</v>
      </c>
      <c r="L237" s="121" t="s">
        <v>712</v>
      </c>
      <c r="M237" s="121" t="s">
        <v>712</v>
      </c>
      <c r="N237" s="129"/>
      <c r="O237" s="118"/>
      <c r="P237" s="118" t="s">
        <v>172</v>
      </c>
      <c r="Q237" s="123" t="s">
        <v>173</v>
      </c>
      <c r="R237" s="108"/>
      <c r="S237" s="108"/>
      <c r="T237" s="108"/>
      <c r="U237" s="108"/>
      <c r="V237" s="230">
        <v>1999999</v>
      </c>
      <c r="W237" s="108"/>
      <c r="X237" s="108">
        <v>401971</v>
      </c>
      <c r="Y237" s="108">
        <f t="shared" si="54"/>
        <v>401971</v>
      </c>
      <c r="Z237" s="108"/>
      <c r="AA237" s="108">
        <f t="shared" si="55"/>
        <v>1598028</v>
      </c>
      <c r="AB237" s="111"/>
      <c r="AC237" s="111"/>
      <c r="AD237" s="112">
        <v>0</v>
      </c>
      <c r="AE237" s="228"/>
      <c r="AF237" s="113"/>
      <c r="AG237" s="114"/>
      <c r="AH237" s="115"/>
      <c r="AK237" s="182"/>
      <c r="AL237" s="182"/>
      <c r="AM237" s="116"/>
      <c r="AN237" s="107"/>
      <c r="AO237" s="117"/>
    </row>
    <row r="238" spans="1:41" ht="30" customHeight="1">
      <c r="A238" s="107" t="s">
        <v>760</v>
      </c>
      <c r="B238" s="118">
        <v>725010</v>
      </c>
      <c r="C238" s="118">
        <v>6</v>
      </c>
      <c r="D238" s="119">
        <v>82</v>
      </c>
      <c r="E238" s="118">
        <v>1103</v>
      </c>
      <c r="F238" s="119" t="s">
        <v>168</v>
      </c>
      <c r="G238" s="119" t="s">
        <v>722</v>
      </c>
      <c r="H238" s="119" t="s">
        <v>187</v>
      </c>
      <c r="I238" s="119" t="s">
        <v>167</v>
      </c>
      <c r="J238" s="118">
        <v>360</v>
      </c>
      <c r="K238" s="119" t="s">
        <v>169</v>
      </c>
      <c r="L238" s="121" t="s">
        <v>712</v>
      </c>
      <c r="M238" s="121" t="s">
        <v>712</v>
      </c>
      <c r="N238" s="129" t="s">
        <v>761</v>
      </c>
      <c r="O238" s="118" t="s">
        <v>172</v>
      </c>
      <c r="P238" s="118"/>
      <c r="Q238" s="123" t="s">
        <v>762</v>
      </c>
      <c r="R238" s="108"/>
      <c r="S238" s="108"/>
      <c r="T238" s="108"/>
      <c r="U238" s="108"/>
      <c r="V238" s="108">
        <v>11651923</v>
      </c>
      <c r="W238" s="108"/>
      <c r="X238" s="108">
        <v>11651923</v>
      </c>
      <c r="Y238" s="108">
        <f t="shared" si="54"/>
        <v>11651923</v>
      </c>
      <c r="Z238" s="108"/>
      <c r="AA238" s="108">
        <f t="shared" si="55"/>
        <v>0</v>
      </c>
      <c r="AB238" s="111"/>
      <c r="AC238" s="111"/>
      <c r="AD238" s="112">
        <v>0</v>
      </c>
      <c r="AE238" s="228"/>
      <c r="AF238" s="113"/>
      <c r="AG238" s="114"/>
      <c r="AH238" s="115"/>
      <c r="AK238" s="182"/>
      <c r="AL238" s="182"/>
      <c r="AM238" s="116"/>
      <c r="AN238" s="107"/>
      <c r="AO238" s="117"/>
    </row>
    <row r="239" spans="1:41" ht="30" customHeight="1">
      <c r="A239" s="107" t="s">
        <v>763</v>
      </c>
      <c r="B239" s="118">
        <v>725015</v>
      </c>
      <c r="C239" s="118">
        <v>5</v>
      </c>
      <c r="D239" s="119" t="s">
        <v>168</v>
      </c>
      <c r="E239" s="118">
        <v>1212</v>
      </c>
      <c r="F239" s="119" t="s">
        <v>168</v>
      </c>
      <c r="G239" s="119" t="s">
        <v>187</v>
      </c>
      <c r="H239" s="119" t="s">
        <v>167</v>
      </c>
      <c r="I239" s="119" t="s">
        <v>167</v>
      </c>
      <c r="J239" s="118">
        <v>250</v>
      </c>
      <c r="K239" s="119" t="s">
        <v>188</v>
      </c>
      <c r="L239" s="128" t="s">
        <v>492</v>
      </c>
      <c r="M239" s="120" t="s">
        <v>491</v>
      </c>
      <c r="N239" s="129"/>
      <c r="O239" s="118" t="s">
        <v>172</v>
      </c>
      <c r="P239" s="118"/>
      <c r="Q239" s="123" t="s">
        <v>190</v>
      </c>
      <c r="R239" s="108" t="e">
        <f>SUMIF([2]DATA!$B$1:$B$65536,'Appendix N'!$AO239,[2]DATA!O$1:O$65536)</f>
        <v>#VALUE!</v>
      </c>
      <c r="S239" s="108">
        <v>265000</v>
      </c>
      <c r="T239" s="108" t="e">
        <f t="shared" si="53"/>
        <v>#VALUE!</v>
      </c>
      <c r="U239" s="108"/>
      <c r="V239" s="108">
        <v>265000</v>
      </c>
      <c r="W239" s="108">
        <v>0</v>
      </c>
      <c r="X239" s="108">
        <v>0</v>
      </c>
      <c r="Y239" s="108">
        <f t="shared" si="54"/>
        <v>0</v>
      </c>
      <c r="Z239" s="108"/>
      <c r="AA239" s="108">
        <f t="shared" si="55"/>
        <v>265000</v>
      </c>
      <c r="AB239" s="111" t="e">
        <f t="shared" si="56"/>
        <v>#VALUE!</v>
      </c>
      <c r="AC239" s="111" t="e">
        <f t="shared" si="58"/>
        <v>#VALUE!</v>
      </c>
      <c r="AD239" s="112">
        <f t="shared" si="57"/>
        <v>0</v>
      </c>
      <c r="AE239" s="228"/>
      <c r="AF239" s="113"/>
      <c r="AG239" s="114"/>
      <c r="AH239" s="115"/>
      <c r="AK239" s="182"/>
      <c r="AL239" s="182" t="s">
        <v>764</v>
      </c>
      <c r="AM239" s="227" t="s">
        <v>725</v>
      </c>
      <c r="AN239" s="107" t="s">
        <v>765</v>
      </c>
      <c r="AO239" s="117" t="str">
        <f t="shared" si="59"/>
        <v>725/015/5/05/1212</v>
      </c>
    </row>
    <row r="240" spans="1:41" ht="30" customHeight="1">
      <c r="A240" s="107" t="s">
        <v>766</v>
      </c>
      <c r="B240" s="118">
        <v>725020</v>
      </c>
      <c r="C240" s="118">
        <v>5</v>
      </c>
      <c r="D240" s="119" t="s">
        <v>168</v>
      </c>
      <c r="E240" s="118">
        <v>1213</v>
      </c>
      <c r="F240" s="119" t="s">
        <v>168</v>
      </c>
      <c r="G240" s="119" t="s">
        <v>187</v>
      </c>
      <c r="H240" s="119" t="s">
        <v>167</v>
      </c>
      <c r="I240" s="119" t="s">
        <v>167</v>
      </c>
      <c r="J240" s="118">
        <v>250</v>
      </c>
      <c r="K240" s="119" t="s">
        <v>188</v>
      </c>
      <c r="L240" s="128" t="s">
        <v>492</v>
      </c>
      <c r="M240" s="120" t="s">
        <v>491</v>
      </c>
      <c r="N240" s="129"/>
      <c r="O240" s="118" t="s">
        <v>172</v>
      </c>
      <c r="P240" s="118"/>
      <c r="Q240" s="123" t="s">
        <v>190</v>
      </c>
      <c r="R240" s="108" t="e">
        <f>SUMIF([2]DATA!$B$1:$B$65536,'Appendix N'!$AO240,[2]DATA!O$1:O$65536)</f>
        <v>#VALUE!</v>
      </c>
      <c r="S240" s="108">
        <v>265000</v>
      </c>
      <c r="T240" s="108" t="e">
        <f t="shared" si="53"/>
        <v>#VALUE!</v>
      </c>
      <c r="U240" s="108"/>
      <c r="V240" s="108">
        <v>265000</v>
      </c>
      <c r="W240" s="108">
        <v>0</v>
      </c>
      <c r="X240" s="108">
        <v>0</v>
      </c>
      <c r="Y240" s="108">
        <f t="shared" si="54"/>
        <v>0</v>
      </c>
      <c r="Z240" s="108"/>
      <c r="AA240" s="108">
        <f t="shared" si="55"/>
        <v>265000</v>
      </c>
      <c r="AB240" s="111" t="e">
        <f t="shared" si="56"/>
        <v>#VALUE!</v>
      </c>
      <c r="AC240" s="111" t="e">
        <f t="shared" si="58"/>
        <v>#VALUE!</v>
      </c>
      <c r="AD240" s="112">
        <f t="shared" si="57"/>
        <v>0</v>
      </c>
      <c r="AE240" s="228"/>
      <c r="AF240" s="113"/>
      <c r="AG240" s="114"/>
      <c r="AH240" s="115"/>
      <c r="AK240" s="182"/>
      <c r="AL240" s="182" t="s">
        <v>764</v>
      </c>
      <c r="AM240" s="227" t="s">
        <v>725</v>
      </c>
      <c r="AN240" s="107" t="s">
        <v>765</v>
      </c>
      <c r="AO240" s="117" t="str">
        <f t="shared" si="59"/>
        <v>725/020/5/05/1213</v>
      </c>
    </row>
    <row r="241" spans="1:42" ht="30" customHeight="1">
      <c r="A241" s="107" t="s">
        <v>767</v>
      </c>
      <c r="B241" s="118">
        <v>725015</v>
      </c>
      <c r="C241" s="118">
        <v>6</v>
      </c>
      <c r="D241" s="119" t="s">
        <v>167</v>
      </c>
      <c r="E241" s="118">
        <v>1034</v>
      </c>
      <c r="F241" s="119" t="s">
        <v>168</v>
      </c>
      <c r="G241" s="119" t="s">
        <v>722</v>
      </c>
      <c r="H241" s="119" t="s">
        <v>187</v>
      </c>
      <c r="I241" s="119" t="s">
        <v>167</v>
      </c>
      <c r="J241" s="118">
        <v>270</v>
      </c>
      <c r="K241" s="119" t="s">
        <v>188</v>
      </c>
      <c r="L241" s="120" t="s">
        <v>189</v>
      </c>
      <c r="M241" s="121" t="s">
        <v>712</v>
      </c>
      <c r="N241" s="129" t="s">
        <v>749</v>
      </c>
      <c r="O241" s="118" t="s">
        <v>172</v>
      </c>
      <c r="P241" s="118"/>
      <c r="Q241" s="123" t="s">
        <v>173</v>
      </c>
      <c r="R241" s="108" t="e">
        <f>SUMIF([2]DATA!$B$1:$B$65536,'Appendix N'!$AO241,[2]DATA!O$1:O$65536)</f>
        <v>#VALUE!</v>
      </c>
      <c r="S241" s="108">
        <v>-161398</v>
      </c>
      <c r="T241" s="108" t="e">
        <f t="shared" si="53"/>
        <v>#VALUE!</v>
      </c>
      <c r="U241" s="108"/>
      <c r="V241" s="108">
        <v>18602</v>
      </c>
      <c r="W241" s="108">
        <v>18186.669999999998</v>
      </c>
      <c r="X241" s="108">
        <v>0</v>
      </c>
      <c r="Y241" s="108">
        <f t="shared" si="54"/>
        <v>18186.669999999998</v>
      </c>
      <c r="Z241" s="108"/>
      <c r="AA241" s="108">
        <f t="shared" si="55"/>
        <v>415.33000000000175</v>
      </c>
      <c r="AB241" s="111" t="e">
        <f t="shared" si="56"/>
        <v>#VALUE!</v>
      </c>
      <c r="AC241" s="111" t="e">
        <f t="shared" si="58"/>
        <v>#VALUE!</v>
      </c>
      <c r="AD241" s="112">
        <f t="shared" si="57"/>
        <v>0.97767283087840007</v>
      </c>
      <c r="AE241" s="114"/>
      <c r="AF241" s="113" t="s">
        <v>768</v>
      </c>
      <c r="AG241" s="114" t="s">
        <v>384</v>
      </c>
      <c r="AH241" s="115" t="s">
        <v>384</v>
      </c>
      <c r="AI241" s="107" t="s">
        <v>384</v>
      </c>
      <c r="AJ241" s="107" t="s">
        <v>384</v>
      </c>
      <c r="AK241" s="182"/>
      <c r="AL241" s="182" t="s">
        <v>330</v>
      </c>
      <c r="AM241" s="227" t="s">
        <v>769</v>
      </c>
      <c r="AN241" s="107" t="s">
        <v>330</v>
      </c>
      <c r="AO241" s="117" t="str">
        <f t="shared" si="59"/>
        <v>725/015/6/01/1034</v>
      </c>
    </row>
    <row r="242" spans="1:42" ht="30" customHeight="1">
      <c r="A242" s="107" t="s">
        <v>770</v>
      </c>
      <c r="B242" s="118">
        <v>725020</v>
      </c>
      <c r="C242" s="118">
        <v>4</v>
      </c>
      <c r="D242" s="119" t="s">
        <v>167</v>
      </c>
      <c r="E242" s="118">
        <v>1021</v>
      </c>
      <c r="F242" s="119" t="s">
        <v>168</v>
      </c>
      <c r="G242" s="119" t="s">
        <v>722</v>
      </c>
      <c r="H242" s="119" t="s">
        <v>187</v>
      </c>
      <c r="I242" s="119" t="s">
        <v>167</v>
      </c>
      <c r="J242" s="118">
        <v>250</v>
      </c>
      <c r="K242" s="119" t="s">
        <v>188</v>
      </c>
      <c r="L242" s="121" t="s">
        <v>712</v>
      </c>
      <c r="M242" s="121" t="s">
        <v>712</v>
      </c>
      <c r="N242" s="129" t="s">
        <v>592</v>
      </c>
      <c r="O242" s="118" t="s">
        <v>172</v>
      </c>
      <c r="P242" s="118"/>
      <c r="Q242" s="123" t="s">
        <v>190</v>
      </c>
      <c r="R242" s="108" t="e">
        <f>SUMIF([2]DATA!$B$1:$B$65536,'Appendix N'!$AO242,[2]DATA!O$1:O$65536)</f>
        <v>#VALUE!</v>
      </c>
      <c r="S242" s="108">
        <v>0</v>
      </c>
      <c r="T242" s="108" t="e">
        <f t="shared" si="53"/>
        <v>#VALUE!</v>
      </c>
      <c r="U242" s="108" t="e">
        <f>SUM(SUMIF([2]DATA!$B$1:$B$65536,'Appendix N'!$AO242,[2]DATA!P$1:P$65536),SUMIF([2]DATA!$B$1:$B$65536,'Appendix N'!$AO242,[2]DATA!Q$1:Q$65536))</f>
        <v>#VALUE!</v>
      </c>
      <c r="V242" s="108">
        <v>450000</v>
      </c>
      <c r="W242" s="108">
        <v>0</v>
      </c>
      <c r="X242" s="108">
        <v>42607.82</v>
      </c>
      <c r="Y242" s="108">
        <f t="shared" si="54"/>
        <v>42607.82</v>
      </c>
      <c r="Z242" s="108"/>
      <c r="AA242" s="108">
        <f t="shared" si="55"/>
        <v>407392.18</v>
      </c>
      <c r="AB242" s="111" t="e">
        <f t="shared" si="56"/>
        <v>#VALUE!</v>
      </c>
      <c r="AC242" s="111" t="e">
        <f t="shared" si="58"/>
        <v>#VALUE!</v>
      </c>
      <c r="AD242" s="112">
        <f t="shared" si="57"/>
        <v>9.4684044444444448E-2</v>
      </c>
      <c r="AE242" s="114"/>
      <c r="AF242" s="113" t="s">
        <v>642</v>
      </c>
      <c r="AG242" s="114" t="s">
        <v>384</v>
      </c>
      <c r="AH242" s="115" t="s">
        <v>384</v>
      </c>
      <c r="AI242" s="107" t="s">
        <v>384</v>
      </c>
      <c r="AJ242" s="107" t="s">
        <v>384</v>
      </c>
      <c r="AK242" s="182"/>
      <c r="AL242" s="182" t="s">
        <v>771</v>
      </c>
      <c r="AM242" s="227" t="s">
        <v>772</v>
      </c>
      <c r="AN242" s="107" t="s">
        <v>765</v>
      </c>
      <c r="AO242" s="117" t="str">
        <f t="shared" si="59"/>
        <v>725/020/4/01/1021</v>
      </c>
    </row>
    <row r="243" spans="1:42" ht="30" customHeight="1">
      <c r="A243" s="107" t="s">
        <v>773</v>
      </c>
      <c r="B243" s="118">
        <v>725020</v>
      </c>
      <c r="C243" s="118">
        <v>5</v>
      </c>
      <c r="D243" s="119" t="s">
        <v>168</v>
      </c>
      <c r="E243" s="118">
        <v>1210</v>
      </c>
      <c r="F243" s="119" t="s">
        <v>168</v>
      </c>
      <c r="G243" s="119" t="s">
        <v>187</v>
      </c>
      <c r="H243" s="119" t="s">
        <v>167</v>
      </c>
      <c r="I243" s="119" t="s">
        <v>167</v>
      </c>
      <c r="J243" s="118">
        <v>250</v>
      </c>
      <c r="K243" s="119" t="s">
        <v>188</v>
      </c>
      <c r="L243" s="128" t="s">
        <v>492</v>
      </c>
      <c r="M243" s="120" t="s">
        <v>491</v>
      </c>
      <c r="N243" s="129"/>
      <c r="O243" s="118" t="s">
        <v>172</v>
      </c>
      <c r="P243" s="118"/>
      <c r="Q243" s="123" t="s">
        <v>190</v>
      </c>
      <c r="R243" s="108" t="e">
        <f>SUMIF([2]DATA!$B$1:$B$65536,'Appendix N'!$AO243,[2]DATA!O$1:O$65536)</f>
        <v>#VALUE!</v>
      </c>
      <c r="S243" s="108">
        <v>220000</v>
      </c>
      <c r="T243" s="108" t="e">
        <f t="shared" si="53"/>
        <v>#VALUE!</v>
      </c>
      <c r="U243" s="108"/>
      <c r="V243" s="108">
        <v>220000</v>
      </c>
      <c r="W243" s="108">
        <v>0</v>
      </c>
      <c r="X243" s="108">
        <v>0</v>
      </c>
      <c r="Y243" s="108">
        <f t="shared" si="54"/>
        <v>0</v>
      </c>
      <c r="Z243" s="108"/>
      <c r="AA243" s="108">
        <f t="shared" si="55"/>
        <v>220000</v>
      </c>
      <c r="AB243" s="111" t="e">
        <f t="shared" si="56"/>
        <v>#VALUE!</v>
      </c>
      <c r="AC243" s="111" t="e">
        <f t="shared" si="58"/>
        <v>#VALUE!</v>
      </c>
      <c r="AD243" s="112">
        <f t="shared" si="57"/>
        <v>0</v>
      </c>
      <c r="AE243" s="114"/>
      <c r="AF243" s="113"/>
      <c r="AG243" s="114"/>
      <c r="AH243" s="115"/>
      <c r="AK243" s="182"/>
      <c r="AL243" s="182" t="s">
        <v>764</v>
      </c>
      <c r="AM243" s="227" t="s">
        <v>725</v>
      </c>
      <c r="AN243" s="107" t="s">
        <v>765</v>
      </c>
      <c r="AO243" s="117" t="str">
        <f t="shared" si="59"/>
        <v>725/020/5/05/1210</v>
      </c>
    </row>
    <row r="244" spans="1:42" ht="30" customHeight="1">
      <c r="A244" s="107" t="s">
        <v>774</v>
      </c>
      <c r="B244" s="118">
        <v>725035</v>
      </c>
      <c r="C244" s="118">
        <v>4</v>
      </c>
      <c r="D244" s="119" t="s">
        <v>167</v>
      </c>
      <c r="E244" s="118">
        <v>1022</v>
      </c>
      <c r="F244" s="119" t="s">
        <v>168</v>
      </c>
      <c r="G244" s="119" t="s">
        <v>722</v>
      </c>
      <c r="H244" s="119" t="s">
        <v>187</v>
      </c>
      <c r="I244" s="119" t="s">
        <v>167</v>
      </c>
      <c r="J244" s="118">
        <v>312</v>
      </c>
      <c r="K244" s="119" t="s">
        <v>188</v>
      </c>
      <c r="L244" s="121" t="s">
        <v>712</v>
      </c>
      <c r="M244" s="121" t="s">
        <v>712</v>
      </c>
      <c r="N244" s="129" t="s">
        <v>521</v>
      </c>
      <c r="O244" s="118" t="s">
        <v>172</v>
      </c>
      <c r="P244" s="118"/>
      <c r="Q244" s="123" t="s">
        <v>190</v>
      </c>
      <c r="R244" s="108" t="e">
        <f>SUMIF([2]DATA!$B$1:$B$65536,'Appendix N'!$AO244,[2]DATA!O$1:O$65536)</f>
        <v>#VALUE!</v>
      </c>
      <c r="S244" s="108">
        <v>0</v>
      </c>
      <c r="T244" s="108" t="e">
        <f t="shared" si="53"/>
        <v>#VALUE!</v>
      </c>
      <c r="U244" s="108" t="e">
        <f>SUM(SUMIF([2]DATA!$B$1:$B$65536,'Appendix N'!$AO244,[2]DATA!P$1:P$65536),SUMIF([2]DATA!$B$1:$B$65536,'Appendix N'!$AO244,[2]DATA!Q$1:Q$65536))</f>
        <v>#VALUE!</v>
      </c>
      <c r="V244" s="108">
        <v>1000000</v>
      </c>
      <c r="W244" s="108">
        <v>3298.68</v>
      </c>
      <c r="X244" s="108">
        <v>-3298.68</v>
      </c>
      <c r="Y244" s="108">
        <f t="shared" si="54"/>
        <v>0</v>
      </c>
      <c r="Z244" s="108"/>
      <c r="AA244" s="108">
        <f t="shared" si="55"/>
        <v>1000000</v>
      </c>
      <c r="AB244" s="111" t="e">
        <f t="shared" si="56"/>
        <v>#VALUE!</v>
      </c>
      <c r="AC244" s="111" t="e">
        <f t="shared" si="58"/>
        <v>#VALUE!</v>
      </c>
      <c r="AD244" s="112">
        <f t="shared" si="57"/>
        <v>0</v>
      </c>
      <c r="AE244" s="114"/>
      <c r="AF244" s="113" t="s">
        <v>642</v>
      </c>
      <c r="AG244" s="114" t="s">
        <v>384</v>
      </c>
      <c r="AH244" s="115" t="s">
        <v>384</v>
      </c>
      <c r="AI244" s="107" t="s">
        <v>384</v>
      </c>
      <c r="AJ244" s="107" t="s">
        <v>384</v>
      </c>
      <c r="AK244" s="182"/>
      <c r="AL244" s="182" t="s">
        <v>775</v>
      </c>
      <c r="AM244" s="116">
        <v>41090</v>
      </c>
      <c r="AN244" s="107" t="s">
        <v>776</v>
      </c>
      <c r="AO244" s="117" t="str">
        <f t="shared" si="59"/>
        <v>725/035/4/01/1022</v>
      </c>
    </row>
    <row r="245" spans="1:42" ht="30" customHeight="1">
      <c r="A245" s="107" t="s">
        <v>777</v>
      </c>
      <c r="B245" s="119" t="s">
        <v>778</v>
      </c>
      <c r="C245" s="118">
        <v>6</v>
      </c>
      <c r="D245" s="119" t="s">
        <v>167</v>
      </c>
      <c r="E245" s="118">
        <v>1035</v>
      </c>
      <c r="F245" s="119" t="s">
        <v>168</v>
      </c>
      <c r="G245" s="119" t="s">
        <v>722</v>
      </c>
      <c r="H245" s="119" t="s">
        <v>187</v>
      </c>
      <c r="I245" s="119" t="s">
        <v>167</v>
      </c>
      <c r="J245" s="118">
        <v>360</v>
      </c>
      <c r="K245" s="119" t="s">
        <v>169</v>
      </c>
      <c r="L245" s="121" t="s">
        <v>712</v>
      </c>
      <c r="M245" s="121" t="s">
        <v>712</v>
      </c>
      <c r="N245" s="129" t="s">
        <v>761</v>
      </c>
      <c r="O245" s="118" t="s">
        <v>172</v>
      </c>
      <c r="P245" s="118"/>
      <c r="Q245" s="123" t="s">
        <v>173</v>
      </c>
      <c r="R245" s="108" t="e">
        <f>SUMIF([2]DATA!$B$1:$B$65536,'Appendix N'!$AO245,[2]DATA!O$1:O$65536)</f>
        <v>#VALUE!</v>
      </c>
      <c r="S245" s="108">
        <v>4456705</v>
      </c>
      <c r="T245" s="108" t="e">
        <f t="shared" si="53"/>
        <v>#VALUE!</v>
      </c>
      <c r="U245" s="108"/>
      <c r="V245" s="108">
        <v>4106923</v>
      </c>
      <c r="W245" s="108">
        <v>11911338.359999999</v>
      </c>
      <c r="X245" s="108">
        <v>-10623800.119999999</v>
      </c>
      <c r="Y245" s="108">
        <f t="shared" si="54"/>
        <v>1287538.2400000002</v>
      </c>
      <c r="Z245" s="108"/>
      <c r="AA245" s="108">
        <f t="shared" si="55"/>
        <v>2819384.76</v>
      </c>
      <c r="AB245" s="111" t="e">
        <f t="shared" si="56"/>
        <v>#VALUE!</v>
      </c>
      <c r="AC245" s="111" t="e">
        <f t="shared" si="58"/>
        <v>#VALUE!</v>
      </c>
      <c r="AD245" s="112">
        <f t="shared" si="57"/>
        <v>0.31350435350261013</v>
      </c>
      <c r="AE245" s="114"/>
      <c r="AF245" s="113" t="s">
        <v>642</v>
      </c>
      <c r="AG245" s="114" t="s">
        <v>384</v>
      </c>
      <c r="AH245" s="115" t="s">
        <v>384</v>
      </c>
      <c r="AI245" s="107" t="s">
        <v>779</v>
      </c>
      <c r="AJ245" s="107" t="s">
        <v>384</v>
      </c>
      <c r="AK245" s="182"/>
      <c r="AL245" s="182" t="s">
        <v>780</v>
      </c>
      <c r="AM245" s="116" t="s">
        <v>758</v>
      </c>
      <c r="AN245" s="107" t="s">
        <v>330</v>
      </c>
      <c r="AO245" s="117" t="str">
        <f t="shared" si="59"/>
        <v>725/010/6/01/1035</v>
      </c>
    </row>
    <row r="246" spans="1:42" ht="30" customHeight="1">
      <c r="A246" s="107" t="s">
        <v>781</v>
      </c>
      <c r="B246" s="118">
        <v>725010</v>
      </c>
      <c r="C246" s="118">
        <v>6</v>
      </c>
      <c r="D246" s="119" t="s">
        <v>167</v>
      </c>
      <c r="E246" s="118">
        <v>1036</v>
      </c>
      <c r="F246" s="119" t="s">
        <v>168</v>
      </c>
      <c r="G246" s="119" t="s">
        <v>722</v>
      </c>
      <c r="H246" s="119" t="s">
        <v>187</v>
      </c>
      <c r="I246" s="119" t="s">
        <v>167</v>
      </c>
      <c r="J246" s="118">
        <v>360</v>
      </c>
      <c r="K246" s="119" t="s">
        <v>169</v>
      </c>
      <c r="L246" s="121" t="s">
        <v>712</v>
      </c>
      <c r="M246" s="121" t="s">
        <v>712</v>
      </c>
      <c r="N246" s="129" t="s">
        <v>761</v>
      </c>
      <c r="O246" s="118" t="s">
        <v>172</v>
      </c>
      <c r="P246" s="118"/>
      <c r="Q246" s="123" t="s">
        <v>173</v>
      </c>
      <c r="R246" s="108" t="e">
        <f>SUMIF([2]DATA!$B$1:$B$65536,'Appendix N'!$AO246,[2]DATA!O$1:O$65536)</f>
        <v>#VALUE!</v>
      </c>
      <c r="S246" s="108">
        <v>-503399</v>
      </c>
      <c r="T246" s="108" t="e">
        <f t="shared" si="53"/>
        <v>#VALUE!</v>
      </c>
      <c r="U246" s="108"/>
      <c r="V246" s="108">
        <v>2371404</v>
      </c>
      <c r="W246" s="108">
        <v>1575941.33</v>
      </c>
      <c r="X246" s="108">
        <v>364836.76</v>
      </c>
      <c r="Y246" s="108">
        <f t="shared" si="54"/>
        <v>1940778.09</v>
      </c>
      <c r="Z246" s="108"/>
      <c r="AA246" s="108">
        <f t="shared" si="55"/>
        <v>430625.90999999992</v>
      </c>
      <c r="AB246" s="111" t="e">
        <f t="shared" si="56"/>
        <v>#VALUE!</v>
      </c>
      <c r="AC246" s="111" t="e">
        <f t="shared" si="58"/>
        <v>#VALUE!</v>
      </c>
      <c r="AD246" s="112">
        <f t="shared" si="57"/>
        <v>0.81840887929682171</v>
      </c>
      <c r="AE246" s="114"/>
      <c r="AF246" s="113" t="s">
        <v>642</v>
      </c>
      <c r="AG246" s="114" t="s">
        <v>384</v>
      </c>
      <c r="AH246" s="115" t="s">
        <v>384</v>
      </c>
      <c r="AI246" s="107" t="s">
        <v>779</v>
      </c>
      <c r="AJ246" s="107" t="s">
        <v>384</v>
      </c>
      <c r="AK246" s="182"/>
      <c r="AL246" s="182" t="s">
        <v>782</v>
      </c>
      <c r="AM246" s="227" t="s">
        <v>725</v>
      </c>
      <c r="AN246" s="107" t="s">
        <v>330</v>
      </c>
      <c r="AO246" s="117" t="str">
        <f t="shared" si="59"/>
        <v>725/010/6/01/1036</v>
      </c>
    </row>
    <row r="247" spans="1:42" ht="30" customHeight="1">
      <c r="A247" s="107" t="s">
        <v>759</v>
      </c>
      <c r="B247" s="118">
        <v>725010</v>
      </c>
      <c r="C247" s="118">
        <v>6</v>
      </c>
      <c r="D247" s="119">
        <v>82</v>
      </c>
      <c r="E247" s="118">
        <v>1102</v>
      </c>
      <c r="F247" s="119" t="s">
        <v>168</v>
      </c>
      <c r="G247" s="119" t="s">
        <v>722</v>
      </c>
      <c r="H247" s="119" t="s">
        <v>167</v>
      </c>
      <c r="I247" s="119" t="s">
        <v>167</v>
      </c>
      <c r="J247" s="118">
        <v>311</v>
      </c>
      <c r="K247" s="119" t="s">
        <v>169</v>
      </c>
      <c r="L247" s="121" t="s">
        <v>712</v>
      </c>
      <c r="M247" s="121" t="s">
        <v>712</v>
      </c>
      <c r="N247" s="129"/>
      <c r="O247" s="118"/>
      <c r="P247" s="118" t="s">
        <v>172</v>
      </c>
      <c r="Q247" s="178" t="s">
        <v>422</v>
      </c>
      <c r="R247" s="108" t="e">
        <f>SUMIF([2]DATA!$B$1:$B$65536,'Appendix N'!$AO247,[2]DATA!O$1:O$65536)</f>
        <v>#VALUE!</v>
      </c>
      <c r="S247" s="108">
        <v>2000000</v>
      </c>
      <c r="T247" s="108" t="e">
        <f t="shared" si="53"/>
        <v>#VALUE!</v>
      </c>
      <c r="U247" s="108"/>
      <c r="V247" s="230">
        <v>1</v>
      </c>
      <c r="W247" s="108">
        <v>401971.16</v>
      </c>
      <c r="X247" s="108">
        <v>-401971</v>
      </c>
      <c r="Y247" s="108">
        <f t="shared" si="54"/>
        <v>0.15999999997438863</v>
      </c>
      <c r="Z247" s="108"/>
      <c r="AA247" s="108">
        <f t="shared" si="55"/>
        <v>0.84000000002561137</v>
      </c>
      <c r="AB247" s="111" t="e">
        <f t="shared" si="56"/>
        <v>#VALUE!</v>
      </c>
      <c r="AC247" s="111" t="e">
        <f t="shared" si="58"/>
        <v>#VALUE!</v>
      </c>
      <c r="AD247" s="112">
        <f t="shared" si="57"/>
        <v>0.15999999997438863</v>
      </c>
      <c r="AE247" s="114"/>
      <c r="AF247" s="113"/>
      <c r="AG247" s="114"/>
      <c r="AH247" s="115"/>
      <c r="AK247" s="182"/>
      <c r="AL247" s="182" t="s">
        <v>783</v>
      </c>
      <c r="AM247" s="227" t="s">
        <v>716</v>
      </c>
      <c r="AN247" s="107" t="s">
        <v>784</v>
      </c>
      <c r="AO247" s="117" t="str">
        <f t="shared" si="59"/>
        <v>725/010/6/82/1102</v>
      </c>
    </row>
    <row r="248" spans="1:42" ht="30" customHeight="1">
      <c r="A248" s="107" t="s">
        <v>785</v>
      </c>
      <c r="B248" s="118">
        <v>725055</v>
      </c>
      <c r="C248" s="118">
        <v>6</v>
      </c>
      <c r="D248" s="119">
        <v>89</v>
      </c>
      <c r="E248" s="118">
        <v>1100</v>
      </c>
      <c r="F248" s="119" t="s">
        <v>168</v>
      </c>
      <c r="G248" s="119" t="s">
        <v>722</v>
      </c>
      <c r="H248" s="119" t="s">
        <v>167</v>
      </c>
      <c r="I248" s="119" t="s">
        <v>167</v>
      </c>
      <c r="J248" s="118">
        <v>311</v>
      </c>
      <c r="K248" s="119" t="s">
        <v>169</v>
      </c>
      <c r="L248" s="121" t="s">
        <v>712</v>
      </c>
      <c r="M248" s="121" t="s">
        <v>712</v>
      </c>
      <c r="N248" s="129"/>
      <c r="O248" s="118"/>
      <c r="P248" s="118" t="s">
        <v>172</v>
      </c>
      <c r="Q248" s="107" t="s">
        <v>786</v>
      </c>
      <c r="R248" s="108" t="e">
        <f>SUMIF([2]DATA!$B$1:$B$65536,'Appendix N'!$AO248,[2]DATA!O$1:O$65536)</f>
        <v>#VALUE!</v>
      </c>
      <c r="S248" s="108">
        <v>41025</v>
      </c>
      <c r="T248" s="108" t="e">
        <f t="shared" si="53"/>
        <v>#VALUE!</v>
      </c>
      <c r="U248" s="108"/>
      <c r="V248" s="108">
        <v>41025</v>
      </c>
      <c r="W248" s="108">
        <v>0</v>
      </c>
      <c r="X248" s="108">
        <v>0</v>
      </c>
      <c r="Y248" s="108">
        <f t="shared" si="54"/>
        <v>0</v>
      </c>
      <c r="Z248" s="108"/>
      <c r="AA248" s="108">
        <f t="shared" si="55"/>
        <v>41025</v>
      </c>
      <c r="AB248" s="111" t="e">
        <f t="shared" si="56"/>
        <v>#VALUE!</v>
      </c>
      <c r="AC248" s="111" t="e">
        <f t="shared" si="58"/>
        <v>#VALUE!</v>
      </c>
      <c r="AD248" s="112">
        <f t="shared" si="57"/>
        <v>0</v>
      </c>
      <c r="AE248" s="114"/>
      <c r="AF248" s="113"/>
      <c r="AG248" s="114"/>
      <c r="AH248" s="115"/>
      <c r="AK248" s="182"/>
      <c r="AL248" s="182"/>
      <c r="AM248" s="116"/>
      <c r="AN248" s="107" t="s">
        <v>787</v>
      </c>
      <c r="AO248" s="117" t="str">
        <f t="shared" si="59"/>
        <v>725/055/6/89/1100</v>
      </c>
    </row>
    <row r="249" spans="1:42" ht="30" customHeight="1">
      <c r="A249" s="107" t="s">
        <v>788</v>
      </c>
      <c r="B249" s="118">
        <v>725055</v>
      </c>
      <c r="C249" s="118">
        <v>6</v>
      </c>
      <c r="D249" s="119" t="s">
        <v>789</v>
      </c>
      <c r="E249" s="118">
        <v>1001</v>
      </c>
      <c r="F249" s="119" t="s">
        <v>168</v>
      </c>
      <c r="G249" s="119" t="s">
        <v>722</v>
      </c>
      <c r="H249" s="119" t="s">
        <v>710</v>
      </c>
      <c r="I249" s="119" t="s">
        <v>167</v>
      </c>
      <c r="J249" s="118">
        <v>320</v>
      </c>
      <c r="K249" s="119" t="s">
        <v>169</v>
      </c>
      <c r="L249" s="231" t="s">
        <v>719</v>
      </c>
      <c r="M249" s="121" t="s">
        <v>712</v>
      </c>
      <c r="N249" s="129" t="s">
        <v>678</v>
      </c>
      <c r="O249" s="118"/>
      <c r="P249" s="118" t="s">
        <v>172</v>
      </c>
      <c r="Q249" s="107" t="s">
        <v>786</v>
      </c>
      <c r="R249" s="108" t="e">
        <f>SUMIF([2]DATA!$B$1:$B$65536,'Appendix N'!$AO249,[2]DATA!O$1:O$65536)</f>
        <v>#VALUE!</v>
      </c>
      <c r="S249" s="108">
        <v>-7150</v>
      </c>
      <c r="T249" s="108" t="e">
        <f t="shared" si="53"/>
        <v>#VALUE!</v>
      </c>
      <c r="U249" s="108"/>
      <c r="V249" s="108">
        <v>36790</v>
      </c>
      <c r="W249" s="108">
        <v>23729.759999999998</v>
      </c>
      <c r="X249" s="108">
        <v>0</v>
      </c>
      <c r="Y249" s="108">
        <f t="shared" si="54"/>
        <v>23729.759999999998</v>
      </c>
      <c r="Z249" s="108"/>
      <c r="AA249" s="108">
        <f t="shared" si="55"/>
        <v>13060.240000000002</v>
      </c>
      <c r="AB249" s="111" t="e">
        <f t="shared" si="56"/>
        <v>#VALUE!</v>
      </c>
      <c r="AC249" s="111" t="e">
        <f t="shared" si="58"/>
        <v>#VALUE!</v>
      </c>
      <c r="AD249" s="112">
        <f t="shared" si="57"/>
        <v>0.64500570807284585</v>
      </c>
      <c r="AE249" s="228" t="s">
        <v>790</v>
      </c>
      <c r="AF249" s="113" t="s">
        <v>642</v>
      </c>
      <c r="AG249" s="114" t="s">
        <v>384</v>
      </c>
      <c r="AH249" s="115" t="s">
        <v>384</v>
      </c>
      <c r="AI249" s="107" t="s">
        <v>384</v>
      </c>
      <c r="AJ249" s="107" t="s">
        <v>384</v>
      </c>
      <c r="AK249" s="182"/>
      <c r="AL249" s="182" t="s">
        <v>791</v>
      </c>
      <c r="AM249" s="227" t="s">
        <v>772</v>
      </c>
      <c r="AN249" s="107" t="s">
        <v>792</v>
      </c>
      <c r="AO249" s="117" t="str">
        <f t="shared" si="59"/>
        <v>725/055/6/89/1001</v>
      </c>
    </row>
    <row r="250" spans="1:42" ht="30" customHeight="1">
      <c r="A250" s="107" t="s">
        <v>793</v>
      </c>
      <c r="B250" s="118">
        <v>725055</v>
      </c>
      <c r="C250" s="118">
        <v>6</v>
      </c>
      <c r="D250" s="118">
        <v>89</v>
      </c>
      <c r="E250" s="118">
        <v>1002</v>
      </c>
      <c r="F250" s="119" t="s">
        <v>168</v>
      </c>
      <c r="G250" s="119" t="s">
        <v>722</v>
      </c>
      <c r="H250" s="119" t="s">
        <v>710</v>
      </c>
      <c r="I250" s="119" t="s">
        <v>167</v>
      </c>
      <c r="J250" s="118">
        <v>320</v>
      </c>
      <c r="K250" s="119" t="s">
        <v>169</v>
      </c>
      <c r="L250" s="222" t="s">
        <v>719</v>
      </c>
      <c r="M250" s="121" t="s">
        <v>712</v>
      </c>
      <c r="N250" s="129" t="s">
        <v>678</v>
      </c>
      <c r="O250" s="118" t="s">
        <v>172</v>
      </c>
      <c r="P250" s="118"/>
      <c r="Q250" s="107" t="s">
        <v>786</v>
      </c>
      <c r="R250" s="108" t="e">
        <f>SUMIF([2]DATA!$B$1:$B$65536,'Appendix N'!$AO250,[2]DATA!O$1:O$65536)</f>
        <v>#VALUE!</v>
      </c>
      <c r="S250" s="108">
        <v>0</v>
      </c>
      <c r="T250" s="108" t="e">
        <f t="shared" si="53"/>
        <v>#VALUE!</v>
      </c>
      <c r="U250" s="108"/>
      <c r="V250" s="108">
        <v>84779</v>
      </c>
      <c r="W250" s="108">
        <v>84779</v>
      </c>
      <c r="X250" s="108">
        <v>0</v>
      </c>
      <c r="Y250" s="108">
        <f t="shared" si="54"/>
        <v>84779</v>
      </c>
      <c r="Z250" s="108"/>
      <c r="AA250" s="108">
        <f t="shared" si="55"/>
        <v>0</v>
      </c>
      <c r="AB250" s="111" t="e">
        <f t="shared" si="56"/>
        <v>#VALUE!</v>
      </c>
      <c r="AC250" s="111" t="e">
        <f t="shared" si="58"/>
        <v>#VALUE!</v>
      </c>
      <c r="AD250" s="112">
        <f t="shared" si="57"/>
        <v>1</v>
      </c>
      <c r="AE250" s="229" t="s">
        <v>794</v>
      </c>
      <c r="AF250" s="113" t="s">
        <v>642</v>
      </c>
      <c r="AG250" s="114" t="s">
        <v>384</v>
      </c>
      <c r="AH250" s="115" t="s">
        <v>384</v>
      </c>
      <c r="AI250" s="107" t="s">
        <v>384</v>
      </c>
      <c r="AJ250" s="107" t="s">
        <v>384</v>
      </c>
      <c r="AK250" s="182"/>
      <c r="AL250" s="182" t="s">
        <v>795</v>
      </c>
      <c r="AM250" s="232" t="s">
        <v>730</v>
      </c>
      <c r="AN250" s="107" t="s">
        <v>720</v>
      </c>
      <c r="AO250" s="117" t="str">
        <f t="shared" si="59"/>
        <v>725/055/6/89/1002</v>
      </c>
    </row>
    <row r="251" spans="1:42" s="150" customFormat="1" ht="30" customHeight="1" thickBot="1">
      <c r="A251" s="131" t="s">
        <v>796</v>
      </c>
      <c r="B251" s="132"/>
      <c r="C251" s="132"/>
      <c r="D251" s="132"/>
      <c r="E251" s="132"/>
      <c r="F251" s="132"/>
      <c r="G251" s="132"/>
      <c r="H251" s="132"/>
      <c r="I251" s="132"/>
      <c r="J251" s="132"/>
      <c r="K251" s="132"/>
      <c r="L251" s="133">
        <v>8</v>
      </c>
      <c r="M251" s="133"/>
      <c r="N251" s="134"/>
      <c r="O251" s="132"/>
      <c r="P251" s="132"/>
      <c r="Q251" s="135"/>
      <c r="R251" s="136" t="e">
        <f t="shared" ref="R251:Z251" si="60">SUM(R227:R250)</f>
        <v>#VALUE!</v>
      </c>
      <c r="S251" s="136">
        <f t="shared" si="60"/>
        <v>6563571</v>
      </c>
      <c r="T251" s="136" t="e">
        <f t="shared" si="60"/>
        <v>#VALUE!</v>
      </c>
      <c r="U251" s="136" t="e">
        <f t="shared" si="60"/>
        <v>#VALUE!</v>
      </c>
      <c r="V251" s="136">
        <v>31905370</v>
      </c>
      <c r="W251" s="136">
        <v>16205120.17</v>
      </c>
      <c r="X251" s="136">
        <f t="shared" si="60"/>
        <v>3108460.7700000014</v>
      </c>
      <c r="Y251" s="136">
        <f t="shared" si="54"/>
        <v>19313580.940000001</v>
      </c>
      <c r="Z251" s="136">
        <f t="shared" si="60"/>
        <v>0</v>
      </c>
      <c r="AA251" s="136">
        <f t="shared" si="55"/>
        <v>12591789.059999999</v>
      </c>
      <c r="AB251" s="139" t="e">
        <f>Y251/T251</f>
        <v>#VALUE!</v>
      </c>
      <c r="AC251" s="139" t="e">
        <f t="shared" si="58"/>
        <v>#VALUE!</v>
      </c>
      <c r="AD251" s="140">
        <f t="shared" si="57"/>
        <v>0.6053395067977585</v>
      </c>
      <c r="AE251" s="141"/>
      <c r="AF251" s="187"/>
      <c r="AG251" s="141"/>
      <c r="AH251" s="143"/>
      <c r="AI251" s="135"/>
      <c r="AJ251" s="135"/>
      <c r="AK251" s="135"/>
      <c r="AL251" s="143"/>
      <c r="AM251" s="233"/>
      <c r="AN251" s="135"/>
      <c r="AO251" s="145" t="str">
        <f t="shared" si="59"/>
        <v/>
      </c>
      <c r="AP251" s="74"/>
    </row>
    <row r="252" spans="1:42" ht="30" customHeight="1" thickTop="1">
      <c r="A252" s="90"/>
      <c r="B252" s="91"/>
      <c r="C252" s="91"/>
      <c r="D252" s="91"/>
      <c r="E252" s="91"/>
      <c r="F252" s="91"/>
      <c r="G252" s="91"/>
      <c r="H252" s="91"/>
      <c r="I252" s="91"/>
      <c r="J252" s="91"/>
      <c r="K252" s="91"/>
      <c r="L252" s="155"/>
      <c r="M252" s="155"/>
      <c r="N252" s="156"/>
      <c r="O252" s="91"/>
      <c r="P252" s="91"/>
      <c r="Q252" s="94"/>
      <c r="R252" s="152"/>
      <c r="S252" s="152"/>
      <c r="T252" s="152"/>
      <c r="U252" s="152"/>
      <c r="V252" s="152"/>
      <c r="W252" s="152"/>
      <c r="X252" s="152"/>
      <c r="Y252" s="152"/>
      <c r="Z252" s="152"/>
      <c r="AA252" s="152"/>
      <c r="AB252" s="159"/>
      <c r="AC252" s="159"/>
      <c r="AD252" s="160"/>
      <c r="AE252" s="100"/>
      <c r="AF252" s="101"/>
      <c r="AG252" s="100"/>
      <c r="AH252" s="102"/>
      <c r="AI252" s="94"/>
      <c r="AJ252" s="94"/>
      <c r="AK252" s="94"/>
      <c r="AL252" s="102"/>
      <c r="AM252" s="103"/>
      <c r="AN252" s="94"/>
      <c r="AO252" s="117"/>
    </row>
    <row r="253" spans="1:42" ht="30" customHeight="1">
      <c r="A253" s="90"/>
      <c r="B253" s="91"/>
      <c r="C253" s="91"/>
      <c r="D253" s="91"/>
      <c r="E253" s="91"/>
      <c r="F253" s="91"/>
      <c r="G253" s="91"/>
      <c r="H253" s="91"/>
      <c r="I253" s="91"/>
      <c r="J253" s="91"/>
      <c r="K253" s="91"/>
      <c r="L253" s="155"/>
      <c r="M253" s="155"/>
      <c r="N253" s="156"/>
      <c r="O253" s="91"/>
      <c r="P253" s="91"/>
      <c r="Q253" s="94"/>
      <c r="R253" s="152"/>
      <c r="S253" s="152"/>
      <c r="T253" s="152"/>
      <c r="U253" s="152"/>
      <c r="V253" s="152"/>
      <c r="W253" s="152"/>
      <c r="X253" s="152"/>
      <c r="Y253" s="152"/>
      <c r="Z253" s="152"/>
      <c r="AA253" s="152"/>
      <c r="AB253" s="159"/>
      <c r="AC253" s="159"/>
      <c r="AD253" s="160"/>
      <c r="AE253" s="100"/>
      <c r="AF253" s="101"/>
      <c r="AG253" s="100"/>
      <c r="AH253" s="102"/>
      <c r="AI253" s="94"/>
      <c r="AJ253" s="94"/>
      <c r="AK253" s="94"/>
      <c r="AL253" s="102"/>
      <c r="AM253" s="103"/>
      <c r="AN253" s="94"/>
      <c r="AO253" s="117"/>
    </row>
    <row r="254" spans="1:42" ht="30" customHeight="1">
      <c r="A254" s="104" t="s">
        <v>797</v>
      </c>
      <c r="B254" s="105"/>
      <c r="C254" s="105"/>
      <c r="D254" s="105"/>
      <c r="E254" s="105"/>
      <c r="F254" s="105"/>
      <c r="G254" s="105"/>
      <c r="H254" s="105"/>
      <c r="I254" s="105"/>
      <c r="J254" s="105"/>
      <c r="K254" s="105"/>
      <c r="L254" s="106"/>
      <c r="M254" s="106"/>
      <c r="N254" s="122"/>
      <c r="O254" s="105"/>
      <c r="P254" s="105"/>
      <c r="Q254" s="107"/>
      <c r="R254" s="108"/>
      <c r="S254" s="108"/>
      <c r="T254" s="108"/>
      <c r="U254" s="108"/>
      <c r="V254" s="108"/>
      <c r="W254" s="108"/>
      <c r="X254" s="108"/>
      <c r="Y254" s="108"/>
      <c r="Z254" s="108"/>
      <c r="AA254" s="108"/>
      <c r="AB254" s="111"/>
      <c r="AC254" s="111"/>
      <c r="AD254" s="112"/>
      <c r="AE254" s="114"/>
      <c r="AF254" s="113"/>
      <c r="AG254" s="114"/>
      <c r="AH254" s="115"/>
      <c r="AL254" s="115"/>
      <c r="AM254" s="116"/>
      <c r="AN254" s="107"/>
      <c r="AO254" s="117" t="str">
        <f t="shared" ref="AO254:AO317" si="61">IF(B254 &gt; 0,(CONCATENATE(MID(B254,1,3),"/",MID(B254,4,3),"/",C254,"/",D254,"/",E254)),"")</f>
        <v/>
      </c>
    </row>
    <row r="255" spans="1:42" ht="35.1" customHeight="1">
      <c r="A255" s="107" t="s">
        <v>798</v>
      </c>
      <c r="B255" s="118">
        <v>755010</v>
      </c>
      <c r="C255" s="118">
        <v>4</v>
      </c>
      <c r="D255" s="118">
        <v>36</v>
      </c>
      <c r="E255" s="118">
        <v>1048</v>
      </c>
      <c r="F255" s="119" t="s">
        <v>168</v>
      </c>
      <c r="G255" s="119" t="s">
        <v>378</v>
      </c>
      <c r="H255" s="119" t="s">
        <v>167</v>
      </c>
      <c r="I255" s="119" t="s">
        <v>167</v>
      </c>
      <c r="J255" s="118">
        <v>150</v>
      </c>
      <c r="K255" s="119" t="s">
        <v>188</v>
      </c>
      <c r="L255" s="121" t="s">
        <v>530</v>
      </c>
      <c r="M255" s="125" t="s">
        <v>176</v>
      </c>
      <c r="N255" s="129" t="s">
        <v>799</v>
      </c>
      <c r="O255" s="118" t="s">
        <v>172</v>
      </c>
      <c r="P255" s="118"/>
      <c r="Q255" s="107" t="s">
        <v>226</v>
      </c>
      <c r="R255" s="108" t="e">
        <f>SUMIF([2]DATA!$B$1:$B$65536,'Appendix N'!$AO255,[2]DATA!O$1:O$65536)</f>
        <v>#VALUE!</v>
      </c>
      <c r="S255" s="108">
        <v>0</v>
      </c>
      <c r="T255" s="108" t="e">
        <f t="shared" ref="T255:T307" si="62">SUM(R255:S255)</f>
        <v>#VALUE!</v>
      </c>
      <c r="U255" s="108" t="e">
        <f>SUM(SUMIF([2]DATA!$B$1:$B$65536,'Appendix N'!$AO255,[2]DATA!P$1:P$65536),SUMIF([2]DATA!$B$1:$B$65536,'Appendix N'!$AO255,[2]DATA!Q$1:Q$65536))</f>
        <v>#VALUE!</v>
      </c>
      <c r="V255" s="108">
        <v>1016303</v>
      </c>
      <c r="W255" s="108">
        <v>101904.99</v>
      </c>
      <c r="X255" s="108">
        <v>441500</v>
      </c>
      <c r="Y255" s="108">
        <f>W255+X255</f>
        <v>543404.99</v>
      </c>
      <c r="Z255" s="108"/>
      <c r="AA255" s="108">
        <f t="shared" si="40"/>
        <v>472898.01</v>
      </c>
      <c r="AB255" s="111" t="e">
        <f t="shared" ref="AB255:AB307" si="63">IF(T255&lt;&gt;0,Y255/T255,0)</f>
        <v>#VALUE!</v>
      </c>
      <c r="AC255" s="111" t="e">
        <f>Y255/R255</f>
        <v>#VALUE!</v>
      </c>
      <c r="AD255" s="112">
        <f t="shared" si="41"/>
        <v>0.53468797199260454</v>
      </c>
      <c r="AE255" s="234">
        <v>40725</v>
      </c>
      <c r="AF255" s="113" t="s">
        <v>800</v>
      </c>
      <c r="AG255" s="114" t="s">
        <v>395</v>
      </c>
      <c r="AH255" s="115" t="s">
        <v>801</v>
      </c>
      <c r="AI255" s="107" t="s">
        <v>802</v>
      </c>
      <c r="AJ255" s="107" t="s">
        <v>284</v>
      </c>
      <c r="AL255" s="115" t="s">
        <v>803</v>
      </c>
      <c r="AM255" s="182"/>
      <c r="AN255" s="107" t="s">
        <v>804</v>
      </c>
      <c r="AO255" s="117" t="str">
        <f t="shared" si="61"/>
        <v>755/010/4/36/1048</v>
      </c>
    </row>
    <row r="256" spans="1:42" ht="30" customHeight="1">
      <c r="A256" s="107" t="s">
        <v>805</v>
      </c>
      <c r="B256" s="118">
        <v>755010</v>
      </c>
      <c r="C256" s="118">
        <v>5</v>
      </c>
      <c r="D256" s="119" t="s">
        <v>168</v>
      </c>
      <c r="E256" s="118">
        <v>1203</v>
      </c>
      <c r="F256" s="119" t="s">
        <v>168</v>
      </c>
      <c r="G256" s="119" t="s">
        <v>187</v>
      </c>
      <c r="H256" s="119" t="s">
        <v>167</v>
      </c>
      <c r="I256" s="119" t="s">
        <v>167</v>
      </c>
      <c r="J256" s="118">
        <v>260</v>
      </c>
      <c r="K256" s="119" t="s">
        <v>188</v>
      </c>
      <c r="L256" s="121" t="s">
        <v>530</v>
      </c>
      <c r="M256" s="121" t="s">
        <v>742</v>
      </c>
      <c r="N256" s="129"/>
      <c r="O256" s="118" t="s">
        <v>172</v>
      </c>
      <c r="P256" s="154"/>
      <c r="Q256" s="235" t="s">
        <v>190</v>
      </c>
      <c r="R256" s="110" t="e">
        <f>SUMIF([2]DATA!$B$1:$B$65536,'Appendix N'!$AO256,[2]DATA!O$1:O$65536)</f>
        <v>#VALUE!</v>
      </c>
      <c r="S256" s="108">
        <v>9600</v>
      </c>
      <c r="T256" s="108" t="e">
        <f t="shared" si="62"/>
        <v>#VALUE!</v>
      </c>
      <c r="U256" s="108"/>
      <c r="V256" s="108">
        <v>8373</v>
      </c>
      <c r="W256" s="108">
        <v>8372.5</v>
      </c>
      <c r="X256" s="108">
        <v>0</v>
      </c>
      <c r="Y256" s="108">
        <f>W256+X256</f>
        <v>8372.5</v>
      </c>
      <c r="Z256" s="108"/>
      <c r="AA256" s="108">
        <f t="shared" si="40"/>
        <v>0.5</v>
      </c>
      <c r="AB256" s="111" t="e">
        <f t="shared" si="63"/>
        <v>#VALUE!</v>
      </c>
      <c r="AC256" s="111" t="e">
        <f>Y256/R256</f>
        <v>#VALUE!</v>
      </c>
      <c r="AD256" s="112">
        <f t="shared" si="41"/>
        <v>0.99994028424698433</v>
      </c>
      <c r="AE256" s="234"/>
      <c r="AF256" s="113"/>
      <c r="AG256" s="114"/>
      <c r="AH256" s="115"/>
      <c r="AL256" s="115" t="s">
        <v>806</v>
      </c>
      <c r="AM256" s="182"/>
      <c r="AN256" s="107" t="s">
        <v>807</v>
      </c>
      <c r="AO256" s="117" t="str">
        <f t="shared" si="61"/>
        <v>755/010/5/05/1203</v>
      </c>
    </row>
    <row r="257" spans="1:42" ht="30" customHeight="1">
      <c r="A257" s="107" t="s">
        <v>808</v>
      </c>
      <c r="B257" s="118">
        <v>755010</v>
      </c>
      <c r="C257" s="118">
        <v>5</v>
      </c>
      <c r="D257" s="119" t="s">
        <v>168</v>
      </c>
      <c r="E257" s="118">
        <v>1205</v>
      </c>
      <c r="F257" s="119" t="s">
        <v>168</v>
      </c>
      <c r="G257" s="119" t="s">
        <v>187</v>
      </c>
      <c r="H257" s="119" t="s">
        <v>167</v>
      </c>
      <c r="I257" s="119" t="s">
        <v>167</v>
      </c>
      <c r="J257" s="118">
        <v>260</v>
      </c>
      <c r="K257" s="119" t="s">
        <v>188</v>
      </c>
      <c r="L257" s="121" t="s">
        <v>530</v>
      </c>
      <c r="M257" s="121" t="s">
        <v>742</v>
      </c>
      <c r="N257" s="129"/>
      <c r="O257" s="118" t="s">
        <v>172</v>
      </c>
      <c r="P257" s="154"/>
      <c r="Q257" s="235" t="s">
        <v>190</v>
      </c>
      <c r="R257" s="110" t="e">
        <f>SUMIF([2]DATA!$B$1:$B$65536,'Appendix N'!$AO257,[2]DATA!O$1:O$65536)</f>
        <v>#VALUE!</v>
      </c>
      <c r="S257" s="108">
        <v>30000</v>
      </c>
      <c r="T257" s="108" t="e">
        <f t="shared" si="62"/>
        <v>#VALUE!</v>
      </c>
      <c r="U257" s="108"/>
      <c r="V257" s="108">
        <v>25602</v>
      </c>
      <c r="W257" s="108">
        <v>25601.97</v>
      </c>
      <c r="X257" s="108">
        <v>0</v>
      </c>
      <c r="Y257" s="108">
        <f t="shared" ref="Y257:Y307" si="64">W257+X257</f>
        <v>25601.97</v>
      </c>
      <c r="Z257" s="108"/>
      <c r="AA257" s="108">
        <f t="shared" si="40"/>
        <v>2.9999999998835847E-2</v>
      </c>
      <c r="AB257" s="111" t="e">
        <f t="shared" si="63"/>
        <v>#VALUE!</v>
      </c>
      <c r="AC257" s="111" t="e">
        <f>Y257/R257</f>
        <v>#VALUE!</v>
      </c>
      <c r="AD257" s="112">
        <f t="shared" si="41"/>
        <v>0.99999882821654562</v>
      </c>
      <c r="AE257" s="234"/>
      <c r="AF257" s="113"/>
      <c r="AG257" s="114"/>
      <c r="AH257" s="115"/>
      <c r="AL257" s="115" t="s">
        <v>809</v>
      </c>
      <c r="AM257" s="182"/>
      <c r="AN257" s="107" t="s">
        <v>810</v>
      </c>
      <c r="AO257" s="117" t="str">
        <f t="shared" si="61"/>
        <v>755/010/5/05/1205</v>
      </c>
    </row>
    <row r="258" spans="1:42" ht="49.5" customHeight="1">
      <c r="A258" s="107" t="s">
        <v>811</v>
      </c>
      <c r="B258" s="118">
        <v>755025</v>
      </c>
      <c r="C258" s="118">
        <v>4</v>
      </c>
      <c r="D258" s="119" t="s">
        <v>812</v>
      </c>
      <c r="E258" s="118">
        <v>1049</v>
      </c>
      <c r="F258" s="119" t="s">
        <v>168</v>
      </c>
      <c r="G258" s="119" t="s">
        <v>168</v>
      </c>
      <c r="H258" s="119" t="s">
        <v>710</v>
      </c>
      <c r="I258" s="119" t="s">
        <v>167</v>
      </c>
      <c r="J258" s="118">
        <v>320</v>
      </c>
      <c r="K258" s="119" t="s">
        <v>188</v>
      </c>
      <c r="L258" s="121" t="s">
        <v>530</v>
      </c>
      <c r="M258" s="121" t="s">
        <v>742</v>
      </c>
      <c r="N258" s="129" t="s">
        <v>713</v>
      </c>
      <c r="O258" s="118" t="s">
        <v>172</v>
      </c>
      <c r="P258" s="154"/>
      <c r="Q258" s="146" t="s">
        <v>226</v>
      </c>
      <c r="R258" s="110" t="e">
        <f>SUMIF([2]DATA!$B$1:$B$65536,'Appendix N'!$AO258,[2]DATA!O$1:O$65536)</f>
        <v>#VALUE!</v>
      </c>
      <c r="S258" s="108">
        <v>0</v>
      </c>
      <c r="T258" s="108" t="e">
        <f t="shared" si="62"/>
        <v>#VALUE!</v>
      </c>
      <c r="U258" s="108" t="e">
        <f>SUM(SUMIF([2]DATA!$B$1:$B$65536,'Appendix N'!$AO258,[2]DATA!P$1:P$65536),SUMIF([2]DATA!$B$1:$B$65536,'Appendix N'!$AO258,[2]DATA!Q$1:Q$65536))</f>
        <v>#VALUE!</v>
      </c>
      <c r="V258" s="108">
        <v>3000000</v>
      </c>
      <c r="W258" s="108">
        <v>372906.58</v>
      </c>
      <c r="X258" s="108">
        <v>184273.01</v>
      </c>
      <c r="Y258" s="108">
        <f t="shared" si="64"/>
        <v>557179.59000000008</v>
      </c>
      <c r="Z258" s="108"/>
      <c r="AA258" s="108">
        <f t="shared" si="40"/>
        <v>2442820.41</v>
      </c>
      <c r="AB258" s="111" t="e">
        <f t="shared" si="63"/>
        <v>#VALUE!</v>
      </c>
      <c r="AC258" s="111" t="e">
        <f>Y258/R258</f>
        <v>#VALUE!</v>
      </c>
      <c r="AD258" s="112">
        <f t="shared" si="41"/>
        <v>0.18572653000000003</v>
      </c>
      <c r="AE258" s="234">
        <v>40725</v>
      </c>
      <c r="AF258" s="113" t="s">
        <v>813</v>
      </c>
      <c r="AG258" s="114" t="s">
        <v>395</v>
      </c>
      <c r="AH258" s="115" t="s">
        <v>738</v>
      </c>
      <c r="AI258" s="107" t="s">
        <v>814</v>
      </c>
      <c r="AJ258" s="107" t="s">
        <v>284</v>
      </c>
      <c r="AL258" s="115" t="s">
        <v>815</v>
      </c>
      <c r="AM258" s="182"/>
      <c r="AN258" s="107" t="s">
        <v>816</v>
      </c>
      <c r="AO258" s="117" t="str">
        <f t="shared" si="61"/>
        <v>755/025/4/36/1049</v>
      </c>
    </row>
    <row r="259" spans="1:42" ht="39.75" hidden="1" customHeight="1">
      <c r="A259" s="107" t="s">
        <v>817</v>
      </c>
      <c r="B259" s="118">
        <v>755025</v>
      </c>
      <c r="C259" s="118">
        <v>5</v>
      </c>
      <c r="D259" s="119" t="s">
        <v>168</v>
      </c>
      <c r="E259" s="118">
        <v>1239</v>
      </c>
      <c r="F259" s="119" t="s">
        <v>168</v>
      </c>
      <c r="G259" s="119" t="s">
        <v>187</v>
      </c>
      <c r="H259" s="119" t="s">
        <v>167</v>
      </c>
      <c r="I259" s="119" t="s">
        <v>167</v>
      </c>
      <c r="J259" s="118">
        <v>250</v>
      </c>
      <c r="K259" s="119" t="s">
        <v>188</v>
      </c>
      <c r="L259" s="121" t="s">
        <v>818</v>
      </c>
      <c r="M259" s="121" t="s">
        <v>742</v>
      </c>
      <c r="N259" s="129"/>
      <c r="O259" s="118" t="s">
        <v>172</v>
      </c>
      <c r="P259" s="154"/>
      <c r="Q259" s="235" t="s">
        <v>190</v>
      </c>
      <c r="R259" s="110"/>
      <c r="S259" s="108"/>
      <c r="T259" s="108"/>
      <c r="U259" s="108">
        <v>298224</v>
      </c>
      <c r="V259" s="108">
        <v>0</v>
      </c>
      <c r="W259" s="108">
        <v>0</v>
      </c>
      <c r="X259" s="108"/>
      <c r="Y259" s="108">
        <f t="shared" si="64"/>
        <v>0</v>
      </c>
      <c r="Z259" s="108"/>
      <c r="AA259" s="108">
        <f t="shared" si="40"/>
        <v>0</v>
      </c>
      <c r="AB259" s="111"/>
      <c r="AC259" s="111"/>
      <c r="AD259" s="112" t="e">
        <f t="shared" si="41"/>
        <v>#DIV/0!</v>
      </c>
      <c r="AE259" s="234"/>
      <c r="AF259" s="113"/>
      <c r="AG259" s="114"/>
      <c r="AH259" s="115"/>
      <c r="AL259" s="115"/>
      <c r="AM259" s="182"/>
      <c r="AN259" s="162" t="s">
        <v>819</v>
      </c>
      <c r="AO259" s="117" t="str">
        <f t="shared" si="61"/>
        <v>755/025/5/05/1239</v>
      </c>
    </row>
    <row r="260" spans="1:42" ht="30" customHeight="1">
      <c r="A260" s="107" t="s">
        <v>820</v>
      </c>
      <c r="B260" s="118">
        <v>760010</v>
      </c>
      <c r="C260" s="118">
        <v>5</v>
      </c>
      <c r="D260" s="119" t="s">
        <v>168</v>
      </c>
      <c r="E260" s="118">
        <v>1204</v>
      </c>
      <c r="F260" s="119" t="s">
        <v>168</v>
      </c>
      <c r="G260" s="119" t="s">
        <v>187</v>
      </c>
      <c r="H260" s="119" t="s">
        <v>167</v>
      </c>
      <c r="I260" s="119" t="s">
        <v>167</v>
      </c>
      <c r="J260" s="118">
        <v>270</v>
      </c>
      <c r="K260" s="119" t="s">
        <v>188</v>
      </c>
      <c r="L260" s="121" t="s">
        <v>189</v>
      </c>
      <c r="M260" s="121" t="s">
        <v>171</v>
      </c>
      <c r="N260" s="129"/>
      <c r="O260" s="118" t="s">
        <v>172</v>
      </c>
      <c r="P260" s="154"/>
      <c r="Q260" s="235" t="s">
        <v>190</v>
      </c>
      <c r="R260" s="110" t="e">
        <f>SUMIF([2]DATA!$B$1:$B$65536,'Appendix N'!$AO260,[2]DATA!O$1:O$65536)</f>
        <v>#VALUE!</v>
      </c>
      <c r="S260" s="108">
        <v>8500</v>
      </c>
      <c r="T260" s="108" t="e">
        <f t="shared" si="62"/>
        <v>#VALUE!</v>
      </c>
      <c r="U260" s="108"/>
      <c r="V260" s="108">
        <v>7328</v>
      </c>
      <c r="W260" s="108">
        <v>7327.78</v>
      </c>
      <c r="X260" s="108">
        <v>0</v>
      </c>
      <c r="Y260" s="108">
        <f t="shared" si="64"/>
        <v>7327.78</v>
      </c>
      <c r="Z260" s="108"/>
      <c r="AA260" s="108">
        <f t="shared" si="40"/>
        <v>0.22000000000025466</v>
      </c>
      <c r="AB260" s="111" t="e">
        <f t="shared" si="63"/>
        <v>#VALUE!</v>
      </c>
      <c r="AC260" s="111" t="e">
        <f>Y260/R260</f>
        <v>#VALUE!</v>
      </c>
      <c r="AD260" s="112">
        <f t="shared" si="41"/>
        <v>0.9999699781659388</v>
      </c>
      <c r="AE260" s="234"/>
      <c r="AF260" s="113"/>
      <c r="AG260" s="114"/>
      <c r="AH260" s="115"/>
      <c r="AL260" s="115"/>
      <c r="AM260" s="182"/>
      <c r="AN260" s="107" t="s">
        <v>821</v>
      </c>
      <c r="AO260" s="117" t="str">
        <f t="shared" si="61"/>
        <v>760/010/5/05/1204</v>
      </c>
    </row>
    <row r="261" spans="1:42" ht="35.1" customHeight="1">
      <c r="A261" s="107" t="s">
        <v>822</v>
      </c>
      <c r="B261" s="118">
        <v>760025</v>
      </c>
      <c r="C261" s="118">
        <v>4</v>
      </c>
      <c r="D261" s="118">
        <v>36</v>
      </c>
      <c r="E261" s="118">
        <v>1050</v>
      </c>
      <c r="F261" s="119" t="s">
        <v>168</v>
      </c>
      <c r="G261" s="119" t="s">
        <v>168</v>
      </c>
      <c r="H261" s="119" t="s">
        <v>378</v>
      </c>
      <c r="I261" s="119" t="s">
        <v>167</v>
      </c>
      <c r="J261" s="118">
        <v>170</v>
      </c>
      <c r="K261" s="119" t="s">
        <v>188</v>
      </c>
      <c r="L261" s="121" t="s">
        <v>530</v>
      </c>
      <c r="M261" s="125" t="s">
        <v>176</v>
      </c>
      <c r="N261" s="129" t="s">
        <v>823</v>
      </c>
      <c r="O261" s="118" t="s">
        <v>172</v>
      </c>
      <c r="P261" s="154"/>
      <c r="Q261" s="146" t="s">
        <v>226</v>
      </c>
      <c r="R261" s="110" t="e">
        <f>SUMIF([2]DATA!$B$1:$B$65536,'Appendix N'!$AO261,[2]DATA!O$1:O$65536)</f>
        <v>#VALUE!</v>
      </c>
      <c r="S261" s="108">
        <v>0</v>
      </c>
      <c r="T261" s="108" t="e">
        <f t="shared" si="62"/>
        <v>#VALUE!</v>
      </c>
      <c r="U261" s="108" t="e">
        <f>SUM(SUMIF([2]DATA!$B$1:$B$65536,'Appendix N'!$AO261,[2]DATA!P$1:P$65536),SUMIF([2]DATA!$B$1:$B$65536,'Appendix N'!$AO261,[2]DATA!Q$1:Q$65536))</f>
        <v>#VALUE!</v>
      </c>
      <c r="V261" s="108">
        <v>2000000</v>
      </c>
      <c r="W261" s="108">
        <v>1908763.29</v>
      </c>
      <c r="X261" s="108">
        <v>25739.86</v>
      </c>
      <c r="Y261" s="108">
        <f t="shared" si="64"/>
        <v>1934503.1500000001</v>
      </c>
      <c r="Z261" s="108"/>
      <c r="AA261" s="108">
        <f t="shared" si="40"/>
        <v>65496.84999999986</v>
      </c>
      <c r="AB261" s="111" t="e">
        <f t="shared" si="63"/>
        <v>#VALUE!</v>
      </c>
      <c r="AC261" s="111" t="e">
        <f>Y261/R261</f>
        <v>#VALUE!</v>
      </c>
      <c r="AD261" s="112">
        <f t="shared" si="41"/>
        <v>0.96725157500000003</v>
      </c>
      <c r="AE261" s="236">
        <v>40796</v>
      </c>
      <c r="AF261" s="113">
        <v>5</v>
      </c>
      <c r="AG261" s="114" t="s">
        <v>227</v>
      </c>
      <c r="AH261" s="115" t="s">
        <v>384</v>
      </c>
      <c r="AI261" s="107" t="s">
        <v>384</v>
      </c>
      <c r="AJ261" s="107" t="s">
        <v>384</v>
      </c>
      <c r="AL261" s="115" t="s">
        <v>313</v>
      </c>
      <c r="AM261" s="182" t="s">
        <v>824</v>
      </c>
      <c r="AN261" s="107" t="s">
        <v>825</v>
      </c>
      <c r="AO261" s="117" t="str">
        <f t="shared" si="61"/>
        <v>760/025/4/36/1050</v>
      </c>
    </row>
    <row r="262" spans="1:42" ht="30" customHeight="1">
      <c r="A262" s="107" t="s">
        <v>826</v>
      </c>
      <c r="B262" s="118">
        <v>760025</v>
      </c>
      <c r="C262" s="118">
        <v>5</v>
      </c>
      <c r="D262" s="119" t="s">
        <v>168</v>
      </c>
      <c r="E262" s="118">
        <v>1211</v>
      </c>
      <c r="F262" s="119" t="s">
        <v>168</v>
      </c>
      <c r="G262" s="119" t="s">
        <v>187</v>
      </c>
      <c r="H262" s="119" t="s">
        <v>167</v>
      </c>
      <c r="I262" s="119" t="s">
        <v>167</v>
      </c>
      <c r="J262" s="118">
        <v>260</v>
      </c>
      <c r="K262" s="119" t="s">
        <v>188</v>
      </c>
      <c r="L262" s="121" t="s">
        <v>530</v>
      </c>
      <c r="M262" s="125" t="s">
        <v>176</v>
      </c>
      <c r="N262" s="129"/>
      <c r="O262" s="118" t="s">
        <v>172</v>
      </c>
      <c r="P262" s="154"/>
      <c r="Q262" s="235" t="s">
        <v>190</v>
      </c>
      <c r="R262" s="110" t="e">
        <f>SUMIF([2]DATA!$B$1:$B$65536,'Appendix N'!$AO262,[2]DATA!O$1:O$65536)</f>
        <v>#VALUE!</v>
      </c>
      <c r="S262" s="108">
        <v>10000</v>
      </c>
      <c r="T262" s="108" t="e">
        <f t="shared" si="62"/>
        <v>#VALUE!</v>
      </c>
      <c r="U262" s="108"/>
      <c r="V262" s="108">
        <v>8500</v>
      </c>
      <c r="W262" s="108">
        <v>8500</v>
      </c>
      <c r="X262" s="108"/>
      <c r="Y262" s="108">
        <f t="shared" si="64"/>
        <v>8500</v>
      </c>
      <c r="Z262" s="108"/>
      <c r="AA262" s="108">
        <f t="shared" si="40"/>
        <v>0</v>
      </c>
      <c r="AB262" s="111" t="e">
        <f t="shared" si="63"/>
        <v>#VALUE!</v>
      </c>
      <c r="AC262" s="111" t="e">
        <f>Y262/R262</f>
        <v>#VALUE!</v>
      </c>
      <c r="AD262" s="112">
        <f t="shared" si="41"/>
        <v>1</v>
      </c>
      <c r="AE262" s="236"/>
      <c r="AF262" s="113"/>
      <c r="AG262" s="114"/>
      <c r="AH262" s="115"/>
      <c r="AL262" s="115" t="s">
        <v>827</v>
      </c>
      <c r="AM262" s="182"/>
      <c r="AN262" s="107" t="s">
        <v>828</v>
      </c>
      <c r="AO262" s="117" t="str">
        <f t="shared" si="61"/>
        <v>760/025/5/05/1211</v>
      </c>
    </row>
    <row r="263" spans="1:42" ht="30" customHeight="1">
      <c r="A263" s="107" t="s">
        <v>829</v>
      </c>
      <c r="B263" s="118">
        <v>760025</v>
      </c>
      <c r="C263" s="118">
        <v>5</v>
      </c>
      <c r="D263" s="119" t="s">
        <v>168</v>
      </c>
      <c r="E263" s="118">
        <v>1232</v>
      </c>
      <c r="F263" s="119" t="s">
        <v>168</v>
      </c>
      <c r="G263" s="119" t="s">
        <v>187</v>
      </c>
      <c r="H263" s="119" t="s">
        <v>167</v>
      </c>
      <c r="I263" s="119" t="s">
        <v>167</v>
      </c>
      <c r="J263" s="118">
        <v>250</v>
      </c>
      <c r="K263" s="119" t="s">
        <v>188</v>
      </c>
      <c r="L263" s="128" t="s">
        <v>492</v>
      </c>
      <c r="M263" s="120" t="s">
        <v>491</v>
      </c>
      <c r="N263" s="129"/>
      <c r="O263" s="118" t="s">
        <v>172</v>
      </c>
      <c r="P263" s="154"/>
      <c r="Q263" s="235" t="s">
        <v>190</v>
      </c>
      <c r="R263" s="110" t="e">
        <f>SUMIF([2]DATA!$B$1:$B$65536,'Appendix N'!$AO263,[2]DATA!O$1:O$65536)</f>
        <v>#VALUE!</v>
      </c>
      <c r="S263" s="108">
        <v>285000</v>
      </c>
      <c r="T263" s="108" t="e">
        <f>SUM(R263:S263)</f>
        <v>#VALUE!</v>
      </c>
      <c r="U263" s="108"/>
      <c r="V263" s="108">
        <v>285000</v>
      </c>
      <c r="W263" s="108">
        <v>0</v>
      </c>
      <c r="X263" s="108"/>
      <c r="Y263" s="108">
        <f t="shared" si="64"/>
        <v>0</v>
      </c>
      <c r="Z263" s="108"/>
      <c r="AA263" s="108">
        <f t="shared" si="40"/>
        <v>285000</v>
      </c>
      <c r="AB263" s="111" t="e">
        <f>IF(T263&lt;&gt;0,Y263/T263,0)</f>
        <v>#VALUE!</v>
      </c>
      <c r="AC263" s="111" t="e">
        <f>Y263/R263</f>
        <v>#VALUE!</v>
      </c>
      <c r="AD263" s="112">
        <f t="shared" si="41"/>
        <v>0</v>
      </c>
      <c r="AE263" s="236"/>
      <c r="AF263" s="113"/>
      <c r="AG263" s="114"/>
      <c r="AH263" s="115"/>
      <c r="AL263" s="115" t="s">
        <v>830</v>
      </c>
      <c r="AM263" s="182" t="s">
        <v>831</v>
      </c>
      <c r="AN263" s="107" t="s">
        <v>832</v>
      </c>
      <c r="AO263" s="117" t="str">
        <f t="shared" si="61"/>
        <v>760/025/5/05/1232</v>
      </c>
    </row>
    <row r="264" spans="1:42" ht="25.15" hidden="1" customHeight="1">
      <c r="A264" s="107" t="s">
        <v>833</v>
      </c>
      <c r="B264" s="118">
        <v>765030</v>
      </c>
      <c r="C264" s="118">
        <v>5</v>
      </c>
      <c r="D264" s="119" t="s">
        <v>168</v>
      </c>
      <c r="E264" s="118">
        <v>1219</v>
      </c>
      <c r="F264" s="119" t="s">
        <v>168</v>
      </c>
      <c r="G264" s="119" t="s">
        <v>187</v>
      </c>
      <c r="H264" s="119" t="s">
        <v>167</v>
      </c>
      <c r="I264" s="119" t="s">
        <v>167</v>
      </c>
      <c r="J264" s="118">
        <v>250</v>
      </c>
      <c r="K264" s="119" t="s">
        <v>188</v>
      </c>
      <c r="L264" s="128" t="s">
        <v>492</v>
      </c>
      <c r="M264" s="120" t="s">
        <v>491</v>
      </c>
      <c r="N264" s="129"/>
      <c r="O264" s="118" t="s">
        <v>172</v>
      </c>
      <c r="P264" s="154"/>
      <c r="Q264" s="235" t="s">
        <v>190</v>
      </c>
      <c r="R264" s="110" t="e">
        <f>SUMIF([2]DATA!$B$1:$B$65536,'Appendix N'!$AO264,[2]DATA!O$1:O$65536)</f>
        <v>#VALUE!</v>
      </c>
      <c r="S264" s="108">
        <v>350000</v>
      </c>
      <c r="T264" s="108" t="e">
        <f t="shared" si="62"/>
        <v>#VALUE!</v>
      </c>
      <c r="U264" s="108"/>
      <c r="V264" s="108">
        <v>0</v>
      </c>
      <c r="W264" s="108">
        <v>0</v>
      </c>
      <c r="X264" s="108"/>
      <c r="Y264" s="108">
        <f t="shared" si="64"/>
        <v>0</v>
      </c>
      <c r="Z264" s="108"/>
      <c r="AA264" s="108">
        <f t="shared" si="40"/>
        <v>0</v>
      </c>
      <c r="AB264" s="111" t="e">
        <f t="shared" si="63"/>
        <v>#VALUE!</v>
      </c>
      <c r="AC264" s="111" t="e">
        <f>Y264/R264</f>
        <v>#VALUE!</v>
      </c>
      <c r="AD264" s="112" t="e">
        <f t="shared" si="41"/>
        <v>#DIV/0!</v>
      </c>
      <c r="AE264" s="237"/>
      <c r="AF264" s="238"/>
      <c r="AG264" s="239"/>
      <c r="AH264" s="169"/>
      <c r="AI264" s="219"/>
      <c r="AJ264" s="219"/>
      <c r="AK264" s="219"/>
      <c r="AL264" s="169" t="s">
        <v>834</v>
      </c>
      <c r="AM264" s="240" t="s">
        <v>835</v>
      </c>
      <c r="AN264" s="162" t="s">
        <v>836</v>
      </c>
      <c r="AO264" s="117" t="str">
        <f t="shared" si="61"/>
        <v>765/030/5/05/1219</v>
      </c>
    </row>
    <row r="265" spans="1:42" ht="35.1" customHeight="1">
      <c r="A265" s="107" t="s">
        <v>837</v>
      </c>
      <c r="B265" s="118">
        <v>770030</v>
      </c>
      <c r="C265" s="118">
        <v>4</v>
      </c>
      <c r="D265" s="118">
        <v>36</v>
      </c>
      <c r="E265" s="118">
        <v>1051</v>
      </c>
      <c r="F265" s="119" t="s">
        <v>168</v>
      </c>
      <c r="G265" s="118">
        <v>10</v>
      </c>
      <c r="H265" s="119" t="s">
        <v>167</v>
      </c>
      <c r="I265" s="119" t="s">
        <v>167</v>
      </c>
      <c r="J265" s="118">
        <v>100</v>
      </c>
      <c r="K265" s="119" t="s">
        <v>188</v>
      </c>
      <c r="L265" s="121" t="s">
        <v>87</v>
      </c>
      <c r="M265" s="128" t="s">
        <v>197</v>
      </c>
      <c r="N265" s="129"/>
      <c r="O265" s="118" t="s">
        <v>172</v>
      </c>
      <c r="P265" s="154"/>
      <c r="Q265" s="146" t="s">
        <v>226</v>
      </c>
      <c r="R265" s="110" t="e">
        <f>SUMIF([2]DATA!$B$1:$B$65536,'Appendix N'!$AO265,[2]DATA!O$1:O$65536)</f>
        <v>#VALUE!</v>
      </c>
      <c r="S265" s="108">
        <v>0</v>
      </c>
      <c r="T265" s="180" t="e">
        <f>SUM(R265:S265)</f>
        <v>#VALUE!</v>
      </c>
      <c r="U265" s="108" t="e">
        <f>SUM(SUMIF([2]DATA!$B$1:$B$65536,'Appendix N'!$AO265,[2]DATA!P$1:P$65536),SUMIF([2]DATA!$B$1:$B$65536,'Appendix N'!$AO265,[2]DATA!Q$1:Q$65536))</f>
        <v>#VALUE!</v>
      </c>
      <c r="V265" s="108">
        <v>2800000</v>
      </c>
      <c r="W265" s="108">
        <v>1284893.77</v>
      </c>
      <c r="X265" s="108">
        <v>450300.99</v>
      </c>
      <c r="Y265" s="108">
        <f t="shared" si="64"/>
        <v>1735194.76</v>
      </c>
      <c r="Z265" s="108"/>
      <c r="AA265" s="108">
        <f t="shared" si="40"/>
        <v>1064805.24</v>
      </c>
      <c r="AB265" s="111" t="e">
        <f>IF(T265&lt;&gt;0,Y265/T265,0)</f>
        <v>#VALUE!</v>
      </c>
      <c r="AC265" s="111" t="e">
        <f>Y265/#REF!</f>
        <v>#REF!</v>
      </c>
      <c r="AD265" s="112">
        <f t="shared" si="41"/>
        <v>0.61971241428571433</v>
      </c>
      <c r="AE265" s="241">
        <v>40724</v>
      </c>
      <c r="AF265" s="113"/>
      <c r="AG265" s="114" t="s">
        <v>395</v>
      </c>
      <c r="AH265" s="115" t="s">
        <v>384</v>
      </c>
      <c r="AI265" s="107" t="s">
        <v>384</v>
      </c>
      <c r="AJ265" s="107" t="s">
        <v>384</v>
      </c>
      <c r="AL265" s="115" t="s">
        <v>838</v>
      </c>
      <c r="AM265" s="116" t="s">
        <v>831</v>
      </c>
      <c r="AN265" s="107" t="s">
        <v>839</v>
      </c>
      <c r="AO265" s="242" t="str">
        <f t="shared" si="61"/>
        <v>770/030/4/36/1051</v>
      </c>
      <c r="AP265" s="115"/>
    </row>
    <row r="266" spans="1:42" ht="35.1" customHeight="1">
      <c r="A266" s="107" t="s">
        <v>840</v>
      </c>
      <c r="B266" s="118">
        <v>770030</v>
      </c>
      <c r="C266" s="118">
        <v>4</v>
      </c>
      <c r="D266" s="119" t="s">
        <v>812</v>
      </c>
      <c r="E266" s="118">
        <v>1135</v>
      </c>
      <c r="F266" s="119" t="s">
        <v>168</v>
      </c>
      <c r="G266" s="119" t="s">
        <v>168</v>
      </c>
      <c r="H266" s="119" t="s">
        <v>710</v>
      </c>
      <c r="I266" s="119" t="s">
        <v>167</v>
      </c>
      <c r="J266" s="118">
        <v>100</v>
      </c>
      <c r="K266" s="119" t="s">
        <v>188</v>
      </c>
      <c r="L266" s="121" t="s">
        <v>818</v>
      </c>
      <c r="M266" s="121" t="s">
        <v>742</v>
      </c>
      <c r="N266" s="129" t="s">
        <v>713</v>
      </c>
      <c r="O266" s="118" t="s">
        <v>172</v>
      </c>
      <c r="P266" s="154"/>
      <c r="Q266" s="146" t="s">
        <v>226</v>
      </c>
      <c r="R266" s="110" t="e">
        <f>SUMIF([2]DATA!$B$1:$B$65536,'Appendix N'!$AO266,[2]DATA!O$1:O$65536)</f>
        <v>#VALUE!</v>
      </c>
      <c r="S266" s="108">
        <v>0</v>
      </c>
      <c r="T266" s="108" t="e">
        <f>SUM(R266:S266)</f>
        <v>#VALUE!</v>
      </c>
      <c r="U266" s="108" t="e">
        <f>SUM(SUMIF([2]DATA!$B$1:$B$65536,'Appendix N'!$AO266,[2]DATA!P$1:P$65536),SUMIF([2]DATA!$B$1:$B$65536,'Appendix N'!$AO266,[2]DATA!Q$1:Q$65536))</f>
        <v>#VALUE!</v>
      </c>
      <c r="V266" s="108">
        <v>500000</v>
      </c>
      <c r="W266" s="108">
        <v>0</v>
      </c>
      <c r="X266" s="108">
        <v>88334.71</v>
      </c>
      <c r="Y266" s="108">
        <f t="shared" si="64"/>
        <v>88334.71</v>
      </c>
      <c r="Z266" s="108"/>
      <c r="AA266" s="108">
        <f t="shared" si="40"/>
        <v>411665.29</v>
      </c>
      <c r="AB266" s="111" t="e">
        <f>IF(T266&lt;&gt;0,Y266/T266,0)</f>
        <v>#VALUE!</v>
      </c>
      <c r="AC266" s="111" t="e">
        <f t="shared" ref="AC266:AC278" si="65">Y266/R266</f>
        <v>#VALUE!</v>
      </c>
      <c r="AD266" s="112">
        <f t="shared" si="41"/>
        <v>0.17666942000000002</v>
      </c>
      <c r="AE266" s="234">
        <v>40725</v>
      </c>
      <c r="AF266" s="113" t="s">
        <v>813</v>
      </c>
      <c r="AG266" s="114" t="s">
        <v>395</v>
      </c>
      <c r="AH266" s="115" t="s">
        <v>738</v>
      </c>
      <c r="AI266" s="107" t="s">
        <v>814</v>
      </c>
      <c r="AJ266" s="107" t="s">
        <v>284</v>
      </c>
      <c r="AL266" s="115" t="s">
        <v>815</v>
      </c>
      <c r="AM266" s="182"/>
      <c r="AN266" s="107" t="s">
        <v>841</v>
      </c>
      <c r="AO266" s="117" t="str">
        <f t="shared" si="61"/>
        <v>770/030/4/36/1135</v>
      </c>
    </row>
    <row r="267" spans="1:42" ht="62.25" customHeight="1">
      <c r="A267" s="107" t="s">
        <v>842</v>
      </c>
      <c r="B267" s="118">
        <v>765010</v>
      </c>
      <c r="C267" s="118">
        <v>4</v>
      </c>
      <c r="D267" s="118">
        <v>36</v>
      </c>
      <c r="E267" s="118">
        <v>1052</v>
      </c>
      <c r="F267" s="119" t="s">
        <v>168</v>
      </c>
      <c r="G267" s="118">
        <v>10</v>
      </c>
      <c r="H267" s="119" t="s">
        <v>167</v>
      </c>
      <c r="I267" s="119" t="s">
        <v>167</v>
      </c>
      <c r="J267" s="118">
        <v>160</v>
      </c>
      <c r="K267" s="119" t="s">
        <v>188</v>
      </c>
      <c r="L267" s="243" t="s">
        <v>184</v>
      </c>
      <c r="M267" s="128" t="s">
        <v>197</v>
      </c>
      <c r="N267" s="129" t="s">
        <v>843</v>
      </c>
      <c r="O267" s="118"/>
      <c r="P267" s="154" t="s">
        <v>172</v>
      </c>
      <c r="Q267" s="146" t="s">
        <v>226</v>
      </c>
      <c r="R267" s="110" t="e">
        <f>SUMIF([2]DATA!$B$1:$B$65536,'Appendix N'!$AO267,[2]DATA!O$1:O$65536)</f>
        <v>#VALUE!</v>
      </c>
      <c r="S267" s="108">
        <v>0</v>
      </c>
      <c r="T267" s="108" t="e">
        <f t="shared" si="62"/>
        <v>#VALUE!</v>
      </c>
      <c r="U267" s="108" t="e">
        <f>SUM(SUMIF([2]DATA!$B$1:$B$65536,'Appendix N'!$AO267,[2]DATA!P$1:P$65536),SUMIF([2]DATA!$B$1:$B$65536,'Appendix N'!$AO267,[2]DATA!Q$1:Q$65536))</f>
        <v>#VALUE!</v>
      </c>
      <c r="V267" s="108">
        <v>2000000</v>
      </c>
      <c r="W267" s="108">
        <v>289497.13</v>
      </c>
      <c r="X267" s="108">
        <v>-7973.23</v>
      </c>
      <c r="Y267" s="108">
        <f t="shared" si="64"/>
        <v>281523.90000000002</v>
      </c>
      <c r="Z267" s="108"/>
      <c r="AA267" s="108">
        <f t="shared" si="40"/>
        <v>1718476.1</v>
      </c>
      <c r="AB267" s="111" t="e">
        <f t="shared" si="63"/>
        <v>#VALUE!</v>
      </c>
      <c r="AC267" s="111" t="e">
        <f t="shared" si="65"/>
        <v>#VALUE!</v>
      </c>
      <c r="AD267" s="112">
        <f t="shared" si="41"/>
        <v>0.14076195000000002</v>
      </c>
      <c r="AE267" s="244">
        <v>40827</v>
      </c>
      <c r="AF267" s="113" t="s">
        <v>844</v>
      </c>
      <c r="AG267" s="114" t="s">
        <v>227</v>
      </c>
      <c r="AH267" s="115" t="s">
        <v>248</v>
      </c>
      <c r="AI267" s="107" t="s">
        <v>845</v>
      </c>
      <c r="AJ267" s="107" t="s">
        <v>384</v>
      </c>
      <c r="AL267" s="115" t="s">
        <v>846</v>
      </c>
      <c r="AM267" s="182" t="s">
        <v>847</v>
      </c>
      <c r="AN267" s="107" t="s">
        <v>848</v>
      </c>
      <c r="AO267" s="117" t="str">
        <f t="shared" si="61"/>
        <v>765/010/4/36/1052</v>
      </c>
    </row>
    <row r="268" spans="1:42" ht="30" customHeight="1">
      <c r="A268" s="107" t="s">
        <v>849</v>
      </c>
      <c r="B268" s="118">
        <v>770005</v>
      </c>
      <c r="C268" s="118">
        <v>5</v>
      </c>
      <c r="D268" s="119" t="s">
        <v>168</v>
      </c>
      <c r="E268" s="118">
        <v>1226</v>
      </c>
      <c r="F268" s="119" t="s">
        <v>168</v>
      </c>
      <c r="G268" s="119" t="s">
        <v>187</v>
      </c>
      <c r="H268" s="119" t="s">
        <v>167</v>
      </c>
      <c r="I268" s="119" t="s">
        <v>167</v>
      </c>
      <c r="J268" s="118">
        <v>250</v>
      </c>
      <c r="K268" s="119" t="s">
        <v>188</v>
      </c>
      <c r="L268" s="128" t="s">
        <v>492</v>
      </c>
      <c r="M268" s="120" t="s">
        <v>491</v>
      </c>
      <c r="N268" s="129" t="s">
        <v>850</v>
      </c>
      <c r="O268" s="118" t="s">
        <v>172</v>
      </c>
      <c r="P268" s="154"/>
      <c r="Q268" s="235" t="s">
        <v>190</v>
      </c>
      <c r="R268" s="110" t="e">
        <f>SUMIF([2]DATA!$B$1:$B$65536,'Appendix N'!$AO268,[2]DATA!O$1:O$65536)</f>
        <v>#VALUE!</v>
      </c>
      <c r="S268" s="108">
        <v>160000</v>
      </c>
      <c r="T268" s="108" t="e">
        <f t="shared" si="62"/>
        <v>#VALUE!</v>
      </c>
      <c r="U268" s="108"/>
      <c r="V268" s="108">
        <v>160000</v>
      </c>
      <c r="W268" s="108">
        <v>0</v>
      </c>
      <c r="X268" s="108">
        <v>0</v>
      </c>
      <c r="Y268" s="108">
        <f t="shared" si="64"/>
        <v>0</v>
      </c>
      <c r="Z268" s="108"/>
      <c r="AA268" s="108">
        <f t="shared" si="40"/>
        <v>160000</v>
      </c>
      <c r="AB268" s="111" t="e">
        <f t="shared" si="63"/>
        <v>#VALUE!</v>
      </c>
      <c r="AC268" s="111" t="e">
        <f t="shared" si="65"/>
        <v>#VALUE!</v>
      </c>
      <c r="AD268" s="112">
        <f t="shared" si="41"/>
        <v>0</v>
      </c>
      <c r="AE268" s="244"/>
      <c r="AF268" s="113"/>
      <c r="AG268" s="114"/>
      <c r="AH268" s="115"/>
      <c r="AL268" s="115"/>
      <c r="AM268" s="182"/>
      <c r="AN268" s="107" t="s">
        <v>851</v>
      </c>
      <c r="AO268" s="117" t="str">
        <f t="shared" si="61"/>
        <v>770/005/5/05/1226</v>
      </c>
    </row>
    <row r="269" spans="1:42" ht="35.1" customHeight="1">
      <c r="A269" s="107" t="s">
        <v>852</v>
      </c>
      <c r="B269" s="118">
        <v>770010</v>
      </c>
      <c r="C269" s="118">
        <v>4</v>
      </c>
      <c r="D269" s="119" t="s">
        <v>167</v>
      </c>
      <c r="E269" s="118">
        <v>1007</v>
      </c>
      <c r="F269" s="119" t="s">
        <v>168</v>
      </c>
      <c r="G269" s="119" t="s">
        <v>168</v>
      </c>
      <c r="H269" s="119" t="s">
        <v>167</v>
      </c>
      <c r="I269" s="119" t="s">
        <v>167</v>
      </c>
      <c r="J269" s="118">
        <v>350</v>
      </c>
      <c r="K269" s="119" t="s">
        <v>188</v>
      </c>
      <c r="L269" s="121" t="s">
        <v>87</v>
      </c>
      <c r="M269" s="128" t="s">
        <v>197</v>
      </c>
      <c r="N269" s="129" t="s">
        <v>853</v>
      </c>
      <c r="O269" s="118" t="s">
        <v>172</v>
      </c>
      <c r="P269" s="154"/>
      <c r="Q269" s="235" t="s">
        <v>190</v>
      </c>
      <c r="R269" s="110" t="e">
        <f>SUMIF([2]DATA!$B$1:$B$65536,'Appendix N'!$AO269,[2]DATA!O$1:O$65536)</f>
        <v>#VALUE!</v>
      </c>
      <c r="S269" s="108">
        <v>0</v>
      </c>
      <c r="T269" s="108" t="e">
        <f t="shared" si="62"/>
        <v>#VALUE!</v>
      </c>
      <c r="U269" s="108" t="e">
        <f>SUM(SUMIF([2]DATA!$B$1:$B$65536,'Appendix N'!$AO269,[2]DATA!P$1:P$65536),SUMIF([2]DATA!$B$1:$B$65536,'Appendix N'!$AO269,[2]DATA!Q$1:Q$65536))</f>
        <v>#VALUE!</v>
      </c>
      <c r="V269" s="108">
        <v>10500000</v>
      </c>
      <c r="W269" s="108">
        <v>2913.6</v>
      </c>
      <c r="X269" s="108">
        <v>8666291.6400000006</v>
      </c>
      <c r="Y269" s="108">
        <f t="shared" si="64"/>
        <v>8669205.2400000002</v>
      </c>
      <c r="Z269" s="108"/>
      <c r="AA269" s="108">
        <f t="shared" si="40"/>
        <v>1830794.7599999998</v>
      </c>
      <c r="AB269" s="111" t="e">
        <f t="shared" si="63"/>
        <v>#VALUE!</v>
      </c>
      <c r="AC269" s="111" t="e">
        <f t="shared" si="65"/>
        <v>#VALUE!</v>
      </c>
      <c r="AD269" s="112">
        <f t="shared" si="41"/>
        <v>0.82563859428571429</v>
      </c>
      <c r="AE269" s="241">
        <v>40724</v>
      </c>
      <c r="AF269" s="113"/>
      <c r="AG269" s="114" t="s">
        <v>384</v>
      </c>
      <c r="AH269" s="115" t="s">
        <v>384</v>
      </c>
      <c r="AI269" s="107" t="s">
        <v>384</v>
      </c>
      <c r="AJ269" s="107" t="s">
        <v>384</v>
      </c>
      <c r="AL269" s="115" t="s">
        <v>854</v>
      </c>
      <c r="AM269" s="182"/>
      <c r="AN269" s="107" t="s">
        <v>851</v>
      </c>
      <c r="AO269" s="117" t="str">
        <f t="shared" si="61"/>
        <v>770/010/4/01/1007</v>
      </c>
    </row>
    <row r="270" spans="1:42" ht="35.1" customHeight="1">
      <c r="A270" s="107" t="s">
        <v>855</v>
      </c>
      <c r="B270" s="118">
        <v>770010</v>
      </c>
      <c r="C270" s="118">
        <v>4</v>
      </c>
      <c r="D270" s="119" t="s">
        <v>167</v>
      </c>
      <c r="E270" s="118">
        <v>1008</v>
      </c>
      <c r="F270" s="119" t="s">
        <v>168</v>
      </c>
      <c r="G270" s="119" t="s">
        <v>168</v>
      </c>
      <c r="H270" s="119" t="s">
        <v>167</v>
      </c>
      <c r="I270" s="119" t="s">
        <v>167</v>
      </c>
      <c r="J270" s="118">
        <v>350</v>
      </c>
      <c r="K270" s="119" t="s">
        <v>188</v>
      </c>
      <c r="L270" s="121" t="s">
        <v>87</v>
      </c>
      <c r="M270" s="128" t="s">
        <v>197</v>
      </c>
      <c r="N270" s="129" t="s">
        <v>853</v>
      </c>
      <c r="O270" s="118" t="s">
        <v>172</v>
      </c>
      <c r="P270" s="154"/>
      <c r="Q270" s="235" t="s">
        <v>190</v>
      </c>
      <c r="R270" s="110" t="e">
        <f>SUMIF([2]DATA!$B$1:$B$65536,'Appendix N'!$AO270,[2]DATA!O$1:O$65536)</f>
        <v>#VALUE!</v>
      </c>
      <c r="S270" s="108">
        <v>0</v>
      </c>
      <c r="T270" s="108" t="e">
        <f t="shared" si="62"/>
        <v>#VALUE!</v>
      </c>
      <c r="U270" s="108" t="e">
        <f>SUM(SUMIF([2]DATA!$B$1:$B$65536,'Appendix N'!$AO270,[2]DATA!P$1:P$65536),SUMIF([2]DATA!$B$1:$B$65536,'Appendix N'!$AO270,[2]DATA!Q$1:Q$65536))</f>
        <v>#VALUE!</v>
      </c>
      <c r="V270" s="108">
        <v>4500000</v>
      </c>
      <c r="W270" s="108">
        <v>0</v>
      </c>
      <c r="X270" s="108">
        <v>0</v>
      </c>
      <c r="Y270" s="108">
        <f t="shared" si="64"/>
        <v>0</v>
      </c>
      <c r="Z270" s="108"/>
      <c r="AA270" s="108">
        <f t="shared" ref="AA270:AA307" si="66">V270-Y270</f>
        <v>4500000</v>
      </c>
      <c r="AB270" s="111" t="e">
        <f t="shared" si="63"/>
        <v>#VALUE!</v>
      </c>
      <c r="AC270" s="111" t="e">
        <f t="shared" si="65"/>
        <v>#VALUE!</v>
      </c>
      <c r="AD270" s="112">
        <f t="shared" ref="AD270:AD308" si="67">Y270/V270</f>
        <v>0</v>
      </c>
      <c r="AE270" s="241">
        <v>40724</v>
      </c>
      <c r="AF270" s="113"/>
      <c r="AG270" s="114" t="s">
        <v>384</v>
      </c>
      <c r="AH270" s="115" t="s">
        <v>384</v>
      </c>
      <c r="AI270" s="107" t="s">
        <v>384</v>
      </c>
      <c r="AJ270" s="107" t="s">
        <v>384</v>
      </c>
      <c r="AL270" s="115" t="s">
        <v>854</v>
      </c>
      <c r="AM270" s="182"/>
      <c r="AN270" s="107" t="s">
        <v>851</v>
      </c>
      <c r="AO270" s="117" t="str">
        <f t="shared" si="61"/>
        <v>770/010/4/01/1008</v>
      </c>
    </row>
    <row r="271" spans="1:42" ht="30" customHeight="1">
      <c r="A271" s="107" t="s">
        <v>856</v>
      </c>
      <c r="B271" s="118">
        <v>770010</v>
      </c>
      <c r="C271" s="118">
        <v>4</v>
      </c>
      <c r="D271" s="119" t="s">
        <v>167</v>
      </c>
      <c r="E271" s="118">
        <v>1009</v>
      </c>
      <c r="F271" s="119" t="s">
        <v>168</v>
      </c>
      <c r="G271" s="119" t="s">
        <v>168</v>
      </c>
      <c r="H271" s="119" t="s">
        <v>167</v>
      </c>
      <c r="I271" s="119" t="s">
        <v>167</v>
      </c>
      <c r="J271" s="118">
        <v>250</v>
      </c>
      <c r="K271" s="119" t="s">
        <v>188</v>
      </c>
      <c r="L271" s="121" t="s">
        <v>87</v>
      </c>
      <c r="M271" s="128" t="s">
        <v>197</v>
      </c>
      <c r="N271" s="129" t="s">
        <v>853</v>
      </c>
      <c r="O271" s="118" t="s">
        <v>172</v>
      </c>
      <c r="P271" s="154"/>
      <c r="Q271" s="235" t="s">
        <v>190</v>
      </c>
      <c r="R271" s="110" t="e">
        <f>SUMIF([2]DATA!$B$1:$B$65536,'Appendix N'!$AO271,[2]DATA!O$1:O$65536)</f>
        <v>#VALUE!</v>
      </c>
      <c r="S271" s="108">
        <v>0</v>
      </c>
      <c r="T271" s="108" t="e">
        <f t="shared" si="62"/>
        <v>#VALUE!</v>
      </c>
      <c r="U271" s="108" t="e">
        <f>SUM(SUMIF([2]DATA!$B$1:$B$65536,'Appendix N'!$AO271,[2]DATA!P$1:P$65536),SUMIF([2]DATA!$B$1:$B$65536,'Appendix N'!$AO271,[2]DATA!Q$1:Q$65536))</f>
        <v>#VALUE!</v>
      </c>
      <c r="V271" s="108">
        <v>460000</v>
      </c>
      <c r="W271" s="108">
        <v>0</v>
      </c>
      <c r="X271" s="108"/>
      <c r="Y271" s="108">
        <f t="shared" si="64"/>
        <v>0</v>
      </c>
      <c r="Z271" s="108"/>
      <c r="AA271" s="108">
        <f t="shared" si="66"/>
        <v>460000</v>
      </c>
      <c r="AB271" s="111" t="e">
        <f t="shared" si="63"/>
        <v>#VALUE!</v>
      </c>
      <c r="AC271" s="111" t="e">
        <f t="shared" si="65"/>
        <v>#VALUE!</v>
      </c>
      <c r="AD271" s="112">
        <f t="shared" si="67"/>
        <v>0</v>
      </c>
      <c r="AE271" s="201">
        <v>40724</v>
      </c>
      <c r="AF271" s="113"/>
      <c r="AG271" s="114" t="s">
        <v>384</v>
      </c>
      <c r="AH271" s="115" t="s">
        <v>384</v>
      </c>
      <c r="AI271" s="107" t="s">
        <v>384</v>
      </c>
      <c r="AJ271" s="107" t="s">
        <v>384</v>
      </c>
      <c r="AL271" s="115" t="s">
        <v>854</v>
      </c>
      <c r="AM271" s="182"/>
      <c r="AN271" s="107" t="s">
        <v>851</v>
      </c>
      <c r="AO271" s="117" t="str">
        <f t="shared" si="61"/>
        <v>770/010/4/01/1009</v>
      </c>
    </row>
    <row r="272" spans="1:42" ht="30" customHeight="1">
      <c r="A272" s="107" t="s">
        <v>857</v>
      </c>
      <c r="B272" s="118">
        <v>770010</v>
      </c>
      <c r="C272" s="118">
        <v>4</v>
      </c>
      <c r="D272" s="119" t="s">
        <v>167</v>
      </c>
      <c r="E272" s="118">
        <v>1010</v>
      </c>
      <c r="F272" s="119" t="s">
        <v>168</v>
      </c>
      <c r="G272" s="119" t="s">
        <v>168</v>
      </c>
      <c r="H272" s="119" t="s">
        <v>167</v>
      </c>
      <c r="I272" s="119" t="s">
        <v>167</v>
      </c>
      <c r="J272" s="118">
        <v>250</v>
      </c>
      <c r="K272" s="119" t="s">
        <v>188</v>
      </c>
      <c r="L272" s="121" t="s">
        <v>87</v>
      </c>
      <c r="M272" s="128" t="s">
        <v>197</v>
      </c>
      <c r="N272" s="129" t="s">
        <v>853</v>
      </c>
      <c r="O272" s="118" t="s">
        <v>172</v>
      </c>
      <c r="P272" s="154"/>
      <c r="Q272" s="235" t="s">
        <v>190</v>
      </c>
      <c r="R272" s="110" t="e">
        <f>SUMIF([2]DATA!$B$1:$B$65536,'Appendix N'!$AO272,[2]DATA!O$1:O$65536)</f>
        <v>#VALUE!</v>
      </c>
      <c r="S272" s="108">
        <v>0</v>
      </c>
      <c r="T272" s="108" t="e">
        <f t="shared" si="62"/>
        <v>#VALUE!</v>
      </c>
      <c r="U272" s="108" t="e">
        <f>SUM(SUMIF([2]DATA!$B$1:$B$65536,'Appendix N'!$AO272,[2]DATA!P$1:P$65536),SUMIF([2]DATA!$B$1:$B$65536,'Appendix N'!$AO272,[2]DATA!Q$1:Q$65536))</f>
        <v>#VALUE!</v>
      </c>
      <c r="V272" s="108">
        <v>800000</v>
      </c>
      <c r="W272" s="108">
        <v>0</v>
      </c>
      <c r="X272" s="108"/>
      <c r="Y272" s="108">
        <f t="shared" si="64"/>
        <v>0</v>
      </c>
      <c r="Z272" s="108"/>
      <c r="AA272" s="108">
        <f t="shared" si="66"/>
        <v>800000</v>
      </c>
      <c r="AB272" s="111" t="e">
        <f t="shared" si="63"/>
        <v>#VALUE!</v>
      </c>
      <c r="AC272" s="111" t="e">
        <f t="shared" si="65"/>
        <v>#VALUE!</v>
      </c>
      <c r="AD272" s="112">
        <f t="shared" si="67"/>
        <v>0</v>
      </c>
      <c r="AE272" s="201">
        <v>40724</v>
      </c>
      <c r="AF272" s="113"/>
      <c r="AG272" s="114" t="s">
        <v>384</v>
      </c>
      <c r="AH272" s="115" t="s">
        <v>384</v>
      </c>
      <c r="AI272" s="107" t="s">
        <v>384</v>
      </c>
      <c r="AJ272" s="107" t="s">
        <v>384</v>
      </c>
      <c r="AL272" s="115" t="s">
        <v>858</v>
      </c>
      <c r="AM272" s="182"/>
      <c r="AN272" s="107" t="s">
        <v>851</v>
      </c>
      <c r="AO272" s="117" t="str">
        <f t="shared" si="61"/>
        <v>770/010/4/01/1010</v>
      </c>
    </row>
    <row r="273" spans="1:41" ht="30" customHeight="1">
      <c r="A273" s="107" t="s">
        <v>859</v>
      </c>
      <c r="B273" s="118">
        <v>750005</v>
      </c>
      <c r="C273" s="118">
        <v>4</v>
      </c>
      <c r="D273" s="119" t="s">
        <v>167</v>
      </c>
      <c r="E273" s="118">
        <v>1011</v>
      </c>
      <c r="F273" s="119" t="s">
        <v>168</v>
      </c>
      <c r="G273" s="119" t="s">
        <v>168</v>
      </c>
      <c r="H273" s="119" t="s">
        <v>167</v>
      </c>
      <c r="I273" s="119" t="s">
        <v>167</v>
      </c>
      <c r="J273" s="118">
        <v>350</v>
      </c>
      <c r="K273" s="119" t="s">
        <v>188</v>
      </c>
      <c r="L273" s="245" t="s">
        <v>530</v>
      </c>
      <c r="M273" s="128" t="s">
        <v>197</v>
      </c>
      <c r="N273" s="129" t="s">
        <v>853</v>
      </c>
      <c r="O273" s="118" t="s">
        <v>172</v>
      </c>
      <c r="P273" s="154"/>
      <c r="Q273" s="235" t="s">
        <v>190</v>
      </c>
      <c r="R273" s="110" t="e">
        <f>SUMIF([2]DATA!$B$1:$B$65536,'Appendix N'!$AO273,[2]DATA!O$1:O$65536)</f>
        <v>#VALUE!</v>
      </c>
      <c r="S273" s="108">
        <v>0</v>
      </c>
      <c r="T273" s="108" t="e">
        <f t="shared" si="62"/>
        <v>#VALUE!</v>
      </c>
      <c r="U273" s="108" t="e">
        <f>SUM(SUMIF([2]DATA!$B$1:$B$65536,'Appendix N'!$AO273,[2]DATA!P$1:P$65536),SUMIF([2]DATA!$B$1:$B$65536,'Appendix N'!$AO273,[2]DATA!Q$1:Q$65536))</f>
        <v>#VALUE!</v>
      </c>
      <c r="V273" s="108">
        <v>10000000</v>
      </c>
      <c r="W273" s="108">
        <v>8013649.8200000003</v>
      </c>
      <c r="X273" s="108">
        <v>0</v>
      </c>
      <c r="Y273" s="108">
        <f t="shared" si="64"/>
        <v>8013649.8200000003</v>
      </c>
      <c r="Z273" s="108"/>
      <c r="AA273" s="108">
        <f t="shared" si="66"/>
        <v>1986350.1799999997</v>
      </c>
      <c r="AB273" s="111" t="e">
        <f t="shared" si="63"/>
        <v>#VALUE!</v>
      </c>
      <c r="AC273" s="111" t="e">
        <f t="shared" si="65"/>
        <v>#VALUE!</v>
      </c>
      <c r="AD273" s="112">
        <f t="shared" si="67"/>
        <v>0.80136498200000006</v>
      </c>
      <c r="AE273" s="201">
        <v>40724</v>
      </c>
      <c r="AF273" s="113"/>
      <c r="AG273" s="114" t="s">
        <v>384</v>
      </c>
      <c r="AH273" s="115" t="s">
        <v>384</v>
      </c>
      <c r="AI273" s="107" t="s">
        <v>384</v>
      </c>
      <c r="AJ273" s="107" t="s">
        <v>384</v>
      </c>
      <c r="AL273" s="115" t="s">
        <v>860</v>
      </c>
      <c r="AM273" s="182" t="s">
        <v>289</v>
      </c>
      <c r="AN273" s="107" t="s">
        <v>851</v>
      </c>
      <c r="AO273" s="117" t="str">
        <f t="shared" si="61"/>
        <v>750/005/4/01/1011</v>
      </c>
    </row>
    <row r="274" spans="1:41" ht="73.5" customHeight="1">
      <c r="A274" s="107" t="s">
        <v>861</v>
      </c>
      <c r="B274" s="118">
        <v>750005</v>
      </c>
      <c r="C274" s="118">
        <v>4</v>
      </c>
      <c r="D274" s="119" t="s">
        <v>167</v>
      </c>
      <c r="E274" s="118">
        <v>1012</v>
      </c>
      <c r="F274" s="119" t="s">
        <v>168</v>
      </c>
      <c r="G274" s="118">
        <v>10</v>
      </c>
      <c r="H274" s="119">
        <v>11</v>
      </c>
      <c r="I274" s="119" t="s">
        <v>167</v>
      </c>
      <c r="J274" s="118">
        <v>250</v>
      </c>
      <c r="K274" s="119" t="s">
        <v>188</v>
      </c>
      <c r="L274" s="121" t="s">
        <v>87</v>
      </c>
      <c r="M274" s="128" t="s">
        <v>197</v>
      </c>
      <c r="N274" s="129" t="s">
        <v>592</v>
      </c>
      <c r="O274" s="118" t="s">
        <v>172</v>
      </c>
      <c r="P274" s="154"/>
      <c r="Q274" s="235" t="s">
        <v>190</v>
      </c>
      <c r="R274" s="110" t="e">
        <f>SUMIF([2]DATA!$B$1:$B$65536,'Appendix N'!$AO274,[2]DATA!O$1:O$65536)</f>
        <v>#VALUE!</v>
      </c>
      <c r="S274" s="108">
        <v>0</v>
      </c>
      <c r="T274" s="108" t="e">
        <f t="shared" si="62"/>
        <v>#VALUE!</v>
      </c>
      <c r="U274" s="108" t="e">
        <f>SUM(SUMIF([2]DATA!$B$1:$B$65536,'Appendix N'!$AO274,[2]DATA!P$1:P$65536),SUMIF([2]DATA!$B$1:$B$65536,'Appendix N'!$AO274,[2]DATA!Q$1:Q$65536))</f>
        <v>#VALUE!</v>
      </c>
      <c r="V274" s="108">
        <v>4000000</v>
      </c>
      <c r="W274" s="108">
        <v>3104.7000000000007</v>
      </c>
      <c r="X274" s="108">
        <v>2463368.0699999998</v>
      </c>
      <c r="Y274" s="108">
        <f t="shared" si="64"/>
        <v>2466472.77</v>
      </c>
      <c r="Z274" s="108"/>
      <c r="AA274" s="108">
        <f t="shared" si="66"/>
        <v>1533527.23</v>
      </c>
      <c r="AB274" s="111" t="e">
        <f t="shared" si="63"/>
        <v>#VALUE!</v>
      </c>
      <c r="AC274" s="111" t="e">
        <f t="shared" si="65"/>
        <v>#VALUE!</v>
      </c>
      <c r="AD274" s="112">
        <f t="shared" si="67"/>
        <v>0.61661819250000005</v>
      </c>
      <c r="AE274" s="201">
        <v>40724</v>
      </c>
      <c r="AF274" s="113"/>
      <c r="AG274" s="114" t="s">
        <v>384</v>
      </c>
      <c r="AH274" s="115" t="s">
        <v>384</v>
      </c>
      <c r="AI274" s="107" t="s">
        <v>384</v>
      </c>
      <c r="AJ274" s="107" t="s">
        <v>384</v>
      </c>
      <c r="AL274" s="115" t="s">
        <v>854</v>
      </c>
      <c r="AM274" s="182"/>
      <c r="AN274" s="107" t="s">
        <v>862</v>
      </c>
      <c r="AO274" s="117" t="str">
        <f t="shared" si="61"/>
        <v>750/005/4/01/1012</v>
      </c>
    </row>
    <row r="275" spans="1:41" ht="20.45" hidden="1" customHeight="1">
      <c r="A275" s="107" t="s">
        <v>863</v>
      </c>
      <c r="B275" s="118">
        <v>750005</v>
      </c>
      <c r="C275" s="118">
        <v>6</v>
      </c>
      <c r="D275" s="119" t="s">
        <v>167</v>
      </c>
      <c r="E275" s="118">
        <v>1023</v>
      </c>
      <c r="F275" s="119" t="s">
        <v>168</v>
      </c>
      <c r="G275" s="118">
        <v>10</v>
      </c>
      <c r="H275" s="118">
        <v>11</v>
      </c>
      <c r="I275" s="119" t="s">
        <v>167</v>
      </c>
      <c r="J275" s="118">
        <v>100</v>
      </c>
      <c r="K275" s="119" t="s">
        <v>169</v>
      </c>
      <c r="L275" s="121" t="s">
        <v>87</v>
      </c>
      <c r="M275" s="128" t="s">
        <v>197</v>
      </c>
      <c r="N275" s="129" t="s">
        <v>864</v>
      </c>
      <c r="O275" s="118" t="s">
        <v>172</v>
      </c>
      <c r="P275" s="154"/>
      <c r="Q275" s="235" t="s">
        <v>173</v>
      </c>
      <c r="R275" s="110" t="e">
        <f>SUMIF([2]DATA!$B$1:$B$65536,'Appendix N'!$AO275,[2]DATA!O$1:O$65536)</f>
        <v>#VALUE!</v>
      </c>
      <c r="S275" s="108">
        <v>-58000</v>
      </c>
      <c r="T275" s="108" t="e">
        <f t="shared" si="62"/>
        <v>#VALUE!</v>
      </c>
      <c r="U275" s="108"/>
      <c r="V275" s="108">
        <v>0</v>
      </c>
      <c r="W275" s="108">
        <v>0</v>
      </c>
      <c r="X275" s="108"/>
      <c r="Y275" s="108">
        <f t="shared" si="64"/>
        <v>0</v>
      </c>
      <c r="Z275" s="108"/>
      <c r="AA275" s="108">
        <f t="shared" si="66"/>
        <v>0</v>
      </c>
      <c r="AB275" s="111" t="e">
        <f t="shared" si="63"/>
        <v>#VALUE!</v>
      </c>
      <c r="AC275" s="111" t="e">
        <f t="shared" si="65"/>
        <v>#VALUE!</v>
      </c>
      <c r="AD275" s="112" t="e">
        <f t="shared" si="67"/>
        <v>#DIV/0!</v>
      </c>
      <c r="AE275" s="201">
        <v>40724</v>
      </c>
      <c r="AF275" s="113"/>
      <c r="AG275" s="114" t="s">
        <v>384</v>
      </c>
      <c r="AH275" s="115" t="s">
        <v>384</v>
      </c>
      <c r="AI275" s="107" t="s">
        <v>384</v>
      </c>
      <c r="AJ275" s="107" t="s">
        <v>384</v>
      </c>
      <c r="AL275" s="115" t="s">
        <v>865</v>
      </c>
      <c r="AM275" s="116"/>
      <c r="AN275" s="162" t="s">
        <v>289</v>
      </c>
      <c r="AO275" s="117" t="str">
        <f t="shared" si="61"/>
        <v>750/005/6/01/1023</v>
      </c>
    </row>
    <row r="276" spans="1:41" ht="30" customHeight="1">
      <c r="A276" s="107" t="s">
        <v>866</v>
      </c>
      <c r="B276" s="118">
        <v>755010</v>
      </c>
      <c r="C276" s="118">
        <v>5</v>
      </c>
      <c r="D276" s="119" t="s">
        <v>168</v>
      </c>
      <c r="E276" s="118">
        <v>1215</v>
      </c>
      <c r="F276" s="119" t="s">
        <v>168</v>
      </c>
      <c r="G276" s="119" t="s">
        <v>187</v>
      </c>
      <c r="H276" s="119" t="s">
        <v>167</v>
      </c>
      <c r="I276" s="119" t="s">
        <v>167</v>
      </c>
      <c r="J276" s="118">
        <v>260</v>
      </c>
      <c r="K276" s="119" t="s">
        <v>188</v>
      </c>
      <c r="L276" s="121" t="s">
        <v>530</v>
      </c>
      <c r="M276" s="121" t="s">
        <v>742</v>
      </c>
      <c r="N276" s="129"/>
      <c r="O276" s="118" t="s">
        <v>172</v>
      </c>
      <c r="P276" s="154"/>
      <c r="Q276" s="235" t="s">
        <v>190</v>
      </c>
      <c r="R276" s="110" t="e">
        <f>SUMIF([2]DATA!$B$1:$B$65536,'Appendix N'!$AO276,[2]DATA!O$1:O$65536)</f>
        <v>#VALUE!</v>
      </c>
      <c r="S276" s="108">
        <v>87000</v>
      </c>
      <c r="T276" s="108" t="e">
        <f t="shared" si="62"/>
        <v>#VALUE!</v>
      </c>
      <c r="U276" s="108"/>
      <c r="V276" s="108">
        <v>76005</v>
      </c>
      <c r="W276" s="108">
        <v>76005</v>
      </c>
      <c r="X276" s="108">
        <v>0</v>
      </c>
      <c r="Y276" s="108">
        <f t="shared" si="64"/>
        <v>76005</v>
      </c>
      <c r="Z276" s="108"/>
      <c r="AA276" s="108">
        <f t="shared" si="66"/>
        <v>0</v>
      </c>
      <c r="AB276" s="111" t="e">
        <f t="shared" si="63"/>
        <v>#VALUE!</v>
      </c>
      <c r="AC276" s="111" t="e">
        <f t="shared" si="65"/>
        <v>#VALUE!</v>
      </c>
      <c r="AD276" s="112">
        <f t="shared" si="67"/>
        <v>1</v>
      </c>
      <c r="AE276" s="201"/>
      <c r="AF276" s="113"/>
      <c r="AG276" s="114"/>
      <c r="AH276" s="115"/>
      <c r="AL276" s="115"/>
      <c r="AM276" s="182"/>
      <c r="AN276" s="107" t="s">
        <v>867</v>
      </c>
      <c r="AO276" s="117" t="str">
        <f t="shared" si="61"/>
        <v>755/010/5/05/1215</v>
      </c>
    </row>
    <row r="277" spans="1:41" ht="30" customHeight="1">
      <c r="A277" s="107" t="s">
        <v>868</v>
      </c>
      <c r="B277" s="118">
        <v>755010</v>
      </c>
      <c r="C277" s="118">
        <v>5</v>
      </c>
      <c r="D277" s="119" t="s">
        <v>168</v>
      </c>
      <c r="E277" s="118">
        <v>1216</v>
      </c>
      <c r="F277" s="119" t="s">
        <v>168</v>
      </c>
      <c r="G277" s="119" t="s">
        <v>187</v>
      </c>
      <c r="H277" s="119" t="s">
        <v>167</v>
      </c>
      <c r="I277" s="119" t="s">
        <v>167</v>
      </c>
      <c r="J277" s="118">
        <v>260</v>
      </c>
      <c r="K277" s="119" t="s">
        <v>188</v>
      </c>
      <c r="L277" s="121" t="s">
        <v>530</v>
      </c>
      <c r="M277" s="121" t="s">
        <v>742</v>
      </c>
      <c r="N277" s="129"/>
      <c r="O277" s="118" t="s">
        <v>172</v>
      </c>
      <c r="P277" s="154"/>
      <c r="Q277" s="235" t="s">
        <v>190</v>
      </c>
      <c r="R277" s="110" t="e">
        <f>SUMIF([2]DATA!$B$1:$B$65536,'Appendix N'!$AO277,[2]DATA!O$1:O$65536)</f>
        <v>#VALUE!</v>
      </c>
      <c r="S277" s="108">
        <v>78000</v>
      </c>
      <c r="T277" s="108" t="e">
        <f t="shared" si="62"/>
        <v>#VALUE!</v>
      </c>
      <c r="U277" s="108"/>
      <c r="V277" s="108">
        <v>78000</v>
      </c>
      <c r="W277" s="108">
        <v>70822</v>
      </c>
      <c r="X277" s="108"/>
      <c r="Y277" s="108">
        <f t="shared" si="64"/>
        <v>70822</v>
      </c>
      <c r="Z277" s="108"/>
      <c r="AA277" s="108">
        <f t="shared" si="66"/>
        <v>7178</v>
      </c>
      <c r="AB277" s="111" t="e">
        <f t="shared" si="63"/>
        <v>#VALUE!</v>
      </c>
      <c r="AC277" s="111" t="e">
        <f t="shared" si="65"/>
        <v>#VALUE!</v>
      </c>
      <c r="AD277" s="112">
        <f t="shared" si="67"/>
        <v>0.90797435897435896</v>
      </c>
      <c r="AE277" s="201"/>
      <c r="AF277" s="113"/>
      <c r="AG277" s="114"/>
      <c r="AH277" s="115"/>
      <c r="AL277" s="115"/>
      <c r="AM277" s="182"/>
      <c r="AN277" s="107" t="s">
        <v>869</v>
      </c>
      <c r="AO277" s="117" t="str">
        <f t="shared" si="61"/>
        <v>755/010/5/05/1216</v>
      </c>
    </row>
    <row r="278" spans="1:41" ht="30" customHeight="1">
      <c r="A278" s="107" t="s">
        <v>870</v>
      </c>
      <c r="B278" s="118">
        <v>755010</v>
      </c>
      <c r="C278" s="118">
        <v>5</v>
      </c>
      <c r="D278" s="119" t="s">
        <v>168</v>
      </c>
      <c r="E278" s="118">
        <v>1234</v>
      </c>
      <c r="F278" s="119" t="s">
        <v>168</v>
      </c>
      <c r="G278" s="119" t="s">
        <v>187</v>
      </c>
      <c r="H278" s="119" t="s">
        <v>167</v>
      </c>
      <c r="I278" s="119" t="s">
        <v>167</v>
      </c>
      <c r="J278" s="118">
        <v>260</v>
      </c>
      <c r="K278" s="119" t="s">
        <v>188</v>
      </c>
      <c r="L278" s="121" t="s">
        <v>530</v>
      </c>
      <c r="M278" s="121" t="s">
        <v>742</v>
      </c>
      <c r="N278" s="129"/>
      <c r="O278" s="118" t="s">
        <v>172</v>
      </c>
      <c r="P278" s="154"/>
      <c r="Q278" s="235" t="s">
        <v>190</v>
      </c>
      <c r="R278" s="110" t="e">
        <f>SUMIF([2]DATA!$B$1:$B$65536,'Appendix N'!$AO278,[2]DATA!O$1:O$65536)</f>
        <v>#VALUE!</v>
      </c>
      <c r="S278" s="108">
        <v>15000</v>
      </c>
      <c r="T278" s="108" t="e">
        <f>SUM(R278:S278)</f>
        <v>#VALUE!</v>
      </c>
      <c r="U278" s="108"/>
      <c r="V278" s="108">
        <v>15000</v>
      </c>
      <c r="W278" s="108">
        <v>11841.23</v>
      </c>
      <c r="X278" s="108"/>
      <c r="Y278" s="108">
        <f t="shared" si="64"/>
        <v>11841.23</v>
      </c>
      <c r="Z278" s="108"/>
      <c r="AA278" s="108">
        <f t="shared" si="66"/>
        <v>3158.7700000000004</v>
      </c>
      <c r="AB278" s="111" t="e">
        <f>IF(T278&lt;&gt;0,Y278/T278,0)</f>
        <v>#VALUE!</v>
      </c>
      <c r="AC278" s="111" t="e">
        <f t="shared" si="65"/>
        <v>#VALUE!</v>
      </c>
      <c r="AD278" s="112">
        <f t="shared" si="67"/>
        <v>0.78941533333333336</v>
      </c>
      <c r="AE278" s="201"/>
      <c r="AF278" s="113"/>
      <c r="AG278" s="114"/>
      <c r="AH278" s="115"/>
      <c r="AL278" s="115"/>
      <c r="AM278" s="182" t="s">
        <v>289</v>
      </c>
      <c r="AN278" s="107" t="s">
        <v>871</v>
      </c>
      <c r="AO278" s="117" t="str">
        <f t="shared" si="61"/>
        <v>755/010/5/05/1234</v>
      </c>
    </row>
    <row r="279" spans="1:41" ht="30" customHeight="1">
      <c r="A279" s="107" t="s">
        <v>872</v>
      </c>
      <c r="B279" s="118">
        <v>755010</v>
      </c>
      <c r="C279" s="118">
        <v>5</v>
      </c>
      <c r="D279" s="119" t="s">
        <v>168</v>
      </c>
      <c r="E279" s="118">
        <v>1236</v>
      </c>
      <c r="F279" s="119" t="s">
        <v>168</v>
      </c>
      <c r="G279" s="119" t="s">
        <v>187</v>
      </c>
      <c r="H279" s="119" t="s">
        <v>167</v>
      </c>
      <c r="I279" s="119" t="s">
        <v>167</v>
      </c>
      <c r="J279" s="118">
        <v>260</v>
      </c>
      <c r="K279" s="119" t="s">
        <v>188</v>
      </c>
      <c r="L279" s="121" t="s">
        <v>530</v>
      </c>
      <c r="M279" s="128" t="s">
        <v>742</v>
      </c>
      <c r="N279" s="129"/>
      <c r="O279" s="118" t="s">
        <v>172</v>
      </c>
      <c r="P279" s="154"/>
      <c r="Q279" s="235" t="s">
        <v>190</v>
      </c>
      <c r="R279" s="110"/>
      <c r="S279" s="108"/>
      <c r="T279" s="108"/>
      <c r="U279" s="108">
        <v>35000</v>
      </c>
      <c r="V279" s="108">
        <v>35000</v>
      </c>
      <c r="W279" s="108">
        <v>30035.77</v>
      </c>
      <c r="X279" s="108">
        <v>0</v>
      </c>
      <c r="Y279" s="108">
        <f t="shared" si="64"/>
        <v>30035.77</v>
      </c>
      <c r="Z279" s="108"/>
      <c r="AA279" s="108">
        <f t="shared" si="66"/>
        <v>4964.2299999999996</v>
      </c>
      <c r="AB279" s="111"/>
      <c r="AC279" s="111"/>
      <c r="AD279" s="112">
        <f t="shared" si="67"/>
        <v>0.85816485714285717</v>
      </c>
      <c r="AE279" s="201"/>
      <c r="AF279" s="113"/>
      <c r="AG279" s="114"/>
      <c r="AH279" s="115"/>
      <c r="AL279" s="115"/>
      <c r="AM279" s="182"/>
      <c r="AN279" s="107" t="s">
        <v>873</v>
      </c>
      <c r="AO279" s="117" t="str">
        <f t="shared" si="61"/>
        <v>755/010/5/05/1236</v>
      </c>
    </row>
    <row r="280" spans="1:41" ht="30" customHeight="1">
      <c r="A280" s="107" t="s">
        <v>817</v>
      </c>
      <c r="B280" s="118">
        <v>755025</v>
      </c>
      <c r="C280" s="118">
        <v>4</v>
      </c>
      <c r="D280" s="119" t="s">
        <v>167</v>
      </c>
      <c r="E280" s="118">
        <v>1013</v>
      </c>
      <c r="F280" s="119" t="s">
        <v>168</v>
      </c>
      <c r="G280" s="119" t="s">
        <v>168</v>
      </c>
      <c r="H280" s="119" t="s">
        <v>710</v>
      </c>
      <c r="I280" s="119" t="s">
        <v>167</v>
      </c>
      <c r="J280" s="118">
        <v>250</v>
      </c>
      <c r="K280" s="119" t="s">
        <v>188</v>
      </c>
      <c r="L280" s="121" t="s">
        <v>818</v>
      </c>
      <c r="M280" s="120" t="s">
        <v>491</v>
      </c>
      <c r="N280" s="129" t="s">
        <v>749</v>
      </c>
      <c r="O280" s="118" t="s">
        <v>172</v>
      </c>
      <c r="P280" s="154"/>
      <c r="Q280" s="235" t="s">
        <v>190</v>
      </c>
      <c r="R280" s="110" t="e">
        <f>SUMIF([2]DATA!$B$1:$B$65536,'Appendix N'!$AO280,[2]DATA!O$1:O$65536)</f>
        <v>#VALUE!</v>
      </c>
      <c r="S280" s="108">
        <v>0</v>
      </c>
      <c r="T280" s="108" t="e">
        <f t="shared" si="62"/>
        <v>#VALUE!</v>
      </c>
      <c r="U280" s="108" t="e">
        <f>SUM(SUMIF([2]DATA!$B$1:$B$65536,'Appendix N'!$AO280,[2]DATA!P$1:P$65536),SUMIF([2]DATA!$B$1:$B$65536,'Appendix N'!$AO280,[2]DATA!Q$1:Q$65536))</f>
        <v>#VALUE!</v>
      </c>
      <c r="V280" s="108">
        <v>298224</v>
      </c>
      <c r="W280" s="108">
        <v>0</v>
      </c>
      <c r="X280" s="108"/>
      <c r="Y280" s="108">
        <f t="shared" si="64"/>
        <v>0</v>
      </c>
      <c r="Z280" s="108"/>
      <c r="AA280" s="108">
        <f t="shared" si="66"/>
        <v>298224</v>
      </c>
      <c r="AB280" s="111" t="e">
        <f t="shared" si="63"/>
        <v>#VALUE!</v>
      </c>
      <c r="AC280" s="111" t="e">
        <f>Y280/R280</f>
        <v>#VALUE!</v>
      </c>
      <c r="AD280" s="112">
        <f t="shared" si="67"/>
        <v>0</v>
      </c>
      <c r="AE280" s="234">
        <v>40725</v>
      </c>
      <c r="AF280" s="113">
        <v>7</v>
      </c>
      <c r="AG280" s="114" t="s">
        <v>874</v>
      </c>
      <c r="AH280" s="115" t="s">
        <v>248</v>
      </c>
      <c r="AI280" s="107" t="s">
        <v>248</v>
      </c>
      <c r="AJ280" s="107" t="s">
        <v>284</v>
      </c>
      <c r="AL280" s="115" t="s">
        <v>248</v>
      </c>
      <c r="AM280" s="182" t="s">
        <v>289</v>
      </c>
      <c r="AN280" s="107" t="s">
        <v>289</v>
      </c>
      <c r="AO280" s="117" t="str">
        <f t="shared" si="61"/>
        <v>755/025/4/01/1013</v>
      </c>
    </row>
    <row r="281" spans="1:41" ht="30" customHeight="1">
      <c r="A281" s="107" t="s">
        <v>875</v>
      </c>
      <c r="B281" s="118">
        <v>755025</v>
      </c>
      <c r="C281" s="118">
        <v>6</v>
      </c>
      <c r="D281" s="119" t="s">
        <v>167</v>
      </c>
      <c r="E281" s="118">
        <v>1024</v>
      </c>
      <c r="F281" s="119" t="s">
        <v>168</v>
      </c>
      <c r="G281" s="119" t="s">
        <v>168</v>
      </c>
      <c r="H281" s="119" t="s">
        <v>710</v>
      </c>
      <c r="I281" s="119" t="s">
        <v>167</v>
      </c>
      <c r="J281" s="118">
        <v>320</v>
      </c>
      <c r="K281" s="119" t="s">
        <v>169</v>
      </c>
      <c r="L281" s="121" t="s">
        <v>530</v>
      </c>
      <c r="M281" s="121" t="s">
        <v>742</v>
      </c>
      <c r="N281" s="129" t="s">
        <v>876</v>
      </c>
      <c r="O281" s="118"/>
      <c r="P281" s="154" t="s">
        <v>172</v>
      </c>
      <c r="Q281" s="235" t="s">
        <v>173</v>
      </c>
      <c r="R281" s="110" t="e">
        <f>SUMIF([2]DATA!$B$1:$B$65536,'Appendix N'!$AO281,[2]DATA!O$1:O$65536)</f>
        <v>#VALUE!</v>
      </c>
      <c r="S281" s="108">
        <v>154956</v>
      </c>
      <c r="T281" s="108" t="e">
        <f t="shared" si="62"/>
        <v>#VALUE!</v>
      </c>
      <c r="U281" s="108"/>
      <c r="V281" s="108">
        <v>314956</v>
      </c>
      <c r="W281" s="108">
        <v>69100</v>
      </c>
      <c r="X281" s="108">
        <v>142210</v>
      </c>
      <c r="Y281" s="108">
        <f t="shared" si="64"/>
        <v>211310</v>
      </c>
      <c r="Z281" s="108"/>
      <c r="AA281" s="108">
        <f t="shared" si="66"/>
        <v>103646</v>
      </c>
      <c r="AB281" s="111" t="e">
        <f t="shared" si="63"/>
        <v>#VALUE!</v>
      </c>
      <c r="AC281" s="111" t="e">
        <f>Y281/R281</f>
        <v>#VALUE!</v>
      </c>
      <c r="AD281" s="112">
        <f t="shared" si="67"/>
        <v>0.67091911251095393</v>
      </c>
      <c r="AE281" s="234">
        <v>40725</v>
      </c>
      <c r="AF281" s="113">
        <v>41</v>
      </c>
      <c r="AG281" s="114" t="s">
        <v>395</v>
      </c>
      <c r="AH281" s="115" t="s">
        <v>738</v>
      </c>
      <c r="AI281" s="107" t="s">
        <v>248</v>
      </c>
      <c r="AJ281" s="107" t="s">
        <v>284</v>
      </c>
      <c r="AL281" s="115" t="s">
        <v>284</v>
      </c>
      <c r="AM281" s="182" t="s">
        <v>772</v>
      </c>
      <c r="AN281" s="107" t="s">
        <v>877</v>
      </c>
      <c r="AO281" s="117" t="str">
        <f t="shared" si="61"/>
        <v>755/025/6/01/1024</v>
      </c>
    </row>
    <row r="282" spans="1:41" ht="30" customHeight="1">
      <c r="A282" s="107" t="s">
        <v>878</v>
      </c>
      <c r="B282" s="118">
        <v>755025</v>
      </c>
      <c r="C282" s="118">
        <v>5</v>
      </c>
      <c r="D282" s="119" t="s">
        <v>168</v>
      </c>
      <c r="E282" s="118">
        <v>1239</v>
      </c>
      <c r="F282" s="119" t="s">
        <v>168</v>
      </c>
      <c r="G282" s="119" t="s">
        <v>187</v>
      </c>
      <c r="H282" s="119" t="s">
        <v>167</v>
      </c>
      <c r="I282" s="119" t="s">
        <v>167</v>
      </c>
      <c r="J282" s="118">
        <v>250</v>
      </c>
      <c r="K282" s="119" t="s">
        <v>188</v>
      </c>
      <c r="L282" s="245" t="s">
        <v>530</v>
      </c>
      <c r="M282" s="125" t="s">
        <v>176</v>
      </c>
      <c r="N282" s="129"/>
      <c r="O282" s="118" t="s">
        <v>172</v>
      </c>
      <c r="P282" s="154"/>
      <c r="Q282" s="235" t="s">
        <v>190</v>
      </c>
      <c r="R282" s="110"/>
      <c r="S282" s="108"/>
      <c r="T282" s="108"/>
      <c r="U282" s="108"/>
      <c r="V282" s="108">
        <v>33000</v>
      </c>
      <c r="W282" s="108">
        <v>0</v>
      </c>
      <c r="X282" s="108">
        <v>0</v>
      </c>
      <c r="Y282" s="108">
        <f t="shared" si="64"/>
        <v>0</v>
      </c>
      <c r="Z282" s="108"/>
      <c r="AA282" s="108">
        <f t="shared" si="66"/>
        <v>33000</v>
      </c>
      <c r="AB282" s="111"/>
      <c r="AC282" s="111"/>
      <c r="AD282" s="112">
        <f t="shared" si="67"/>
        <v>0</v>
      </c>
      <c r="AE282" s="234"/>
      <c r="AF282" s="113"/>
      <c r="AG282" s="114"/>
      <c r="AH282" s="115"/>
      <c r="AL282" s="115"/>
      <c r="AM282" s="182"/>
      <c r="AN282" s="107" t="s">
        <v>879</v>
      </c>
      <c r="AO282" s="117" t="str">
        <f t="shared" si="61"/>
        <v>755/025/5/05/1239</v>
      </c>
    </row>
    <row r="283" spans="1:41" ht="30" customHeight="1">
      <c r="A283" s="107" t="s">
        <v>880</v>
      </c>
      <c r="B283" s="118">
        <v>755025</v>
      </c>
      <c r="C283" s="118">
        <v>5</v>
      </c>
      <c r="D283" s="119" t="s">
        <v>168</v>
      </c>
      <c r="E283" s="118">
        <v>1258</v>
      </c>
      <c r="F283" s="119" t="s">
        <v>168</v>
      </c>
      <c r="G283" s="119" t="s">
        <v>187</v>
      </c>
      <c r="H283" s="119" t="s">
        <v>167</v>
      </c>
      <c r="I283" s="119" t="s">
        <v>167</v>
      </c>
      <c r="J283" s="118">
        <v>260</v>
      </c>
      <c r="K283" s="119" t="s">
        <v>188</v>
      </c>
      <c r="L283" s="246" t="s">
        <v>530</v>
      </c>
      <c r="M283" s="190" t="s">
        <v>176</v>
      </c>
      <c r="N283" s="129"/>
      <c r="O283" s="118" t="s">
        <v>172</v>
      </c>
      <c r="P283" s="154"/>
      <c r="Q283" s="235" t="s">
        <v>190</v>
      </c>
      <c r="R283" s="110"/>
      <c r="S283" s="108"/>
      <c r="T283" s="108"/>
      <c r="U283" s="108"/>
      <c r="V283" s="108">
        <v>88000</v>
      </c>
      <c r="W283" s="108"/>
      <c r="X283" s="108">
        <v>76726.89</v>
      </c>
      <c r="Y283" s="108">
        <f t="shared" si="64"/>
        <v>76726.89</v>
      </c>
      <c r="Z283" s="108"/>
      <c r="AA283" s="108">
        <f t="shared" si="66"/>
        <v>11273.11</v>
      </c>
      <c r="AB283" s="111"/>
      <c r="AC283" s="111"/>
      <c r="AD283" s="112">
        <f t="shared" si="67"/>
        <v>0.87189647727272723</v>
      </c>
      <c r="AE283" s="234"/>
      <c r="AF283" s="113"/>
      <c r="AG283" s="114"/>
      <c r="AH283" s="115"/>
      <c r="AL283" s="115"/>
      <c r="AM283" s="182"/>
      <c r="AN283" s="107" t="s">
        <v>881</v>
      </c>
      <c r="AO283" s="117" t="str">
        <f t="shared" si="61"/>
        <v>755/025/5/05/1258</v>
      </c>
    </row>
    <row r="284" spans="1:41" ht="35.1" customHeight="1">
      <c r="A284" s="247" t="s">
        <v>882</v>
      </c>
      <c r="B284" s="248">
        <v>755035</v>
      </c>
      <c r="C284" s="248">
        <v>6</v>
      </c>
      <c r="D284" s="248">
        <v>63</v>
      </c>
      <c r="E284" s="248">
        <v>1100</v>
      </c>
      <c r="F284" s="249" t="s">
        <v>168</v>
      </c>
      <c r="G284" s="249" t="s">
        <v>883</v>
      </c>
      <c r="H284" s="249" t="s">
        <v>167</v>
      </c>
      <c r="I284" s="249" t="s">
        <v>167</v>
      </c>
      <c r="J284" s="248">
        <v>320</v>
      </c>
      <c r="K284" s="249" t="s">
        <v>169</v>
      </c>
      <c r="L284" s="216" t="s">
        <v>387</v>
      </c>
      <c r="M284" s="128" t="s">
        <v>200</v>
      </c>
      <c r="N284" s="250"/>
      <c r="O284" s="248"/>
      <c r="P284" s="248" t="s">
        <v>172</v>
      </c>
      <c r="Q284" s="178" t="s">
        <v>884</v>
      </c>
      <c r="R284" s="108" t="e">
        <f>SUMIF([2]DATA!$B$1:$B$65536,'Appendix N'!$AO284,[2]DATA!O$1:O$65536)</f>
        <v>#VALUE!</v>
      </c>
      <c r="S284" s="108">
        <v>173830</v>
      </c>
      <c r="T284" s="108" t="e">
        <f>SUM(R284:S284)</f>
        <v>#VALUE!</v>
      </c>
      <c r="U284" s="108"/>
      <c r="V284" s="108">
        <v>173830</v>
      </c>
      <c r="W284" s="108">
        <v>0</v>
      </c>
      <c r="X284" s="108">
        <v>0</v>
      </c>
      <c r="Y284" s="108">
        <f>W284+X284</f>
        <v>0</v>
      </c>
      <c r="Z284" s="108"/>
      <c r="AA284" s="108">
        <f>V284-Y284</f>
        <v>173830</v>
      </c>
      <c r="AB284" s="111" t="e">
        <f>IF(T284&lt;&gt;0,Y284/T284,0)</f>
        <v>#VALUE!</v>
      </c>
      <c r="AC284" s="111" t="e">
        <f t="shared" ref="AC284:AC290" si="68">Y284/R284</f>
        <v>#VALUE!</v>
      </c>
      <c r="AD284" s="112">
        <f>Y284/V284</f>
        <v>0</v>
      </c>
      <c r="AE284" s="100"/>
      <c r="AF284" s="101"/>
      <c r="AG284" s="100"/>
      <c r="AH284" s="102"/>
      <c r="AI284" s="94"/>
      <c r="AJ284" s="94"/>
      <c r="AK284" s="94"/>
      <c r="AL284" s="102"/>
      <c r="AM284" s="103"/>
      <c r="AN284" s="107" t="s">
        <v>885</v>
      </c>
      <c r="AO284" s="117" t="str">
        <f t="shared" si="61"/>
        <v>755/035/6/63/1100</v>
      </c>
    </row>
    <row r="285" spans="1:41" ht="35.1" customHeight="1">
      <c r="A285" s="247" t="s">
        <v>886</v>
      </c>
      <c r="B285" s="248">
        <v>755035</v>
      </c>
      <c r="C285" s="248">
        <v>6</v>
      </c>
      <c r="D285" s="248">
        <v>63</v>
      </c>
      <c r="E285" s="248">
        <v>1101</v>
      </c>
      <c r="F285" s="249" t="s">
        <v>168</v>
      </c>
      <c r="G285" s="249" t="s">
        <v>883</v>
      </c>
      <c r="H285" s="249" t="s">
        <v>167</v>
      </c>
      <c r="I285" s="249" t="s">
        <v>167</v>
      </c>
      <c r="J285" s="248">
        <v>320</v>
      </c>
      <c r="K285" s="249" t="s">
        <v>169</v>
      </c>
      <c r="L285" s="121" t="s">
        <v>530</v>
      </c>
      <c r="M285" s="128" t="s">
        <v>197</v>
      </c>
      <c r="N285" s="156"/>
      <c r="O285" s="91"/>
      <c r="P285" s="248" t="s">
        <v>172</v>
      </c>
      <c r="Q285" s="178" t="s">
        <v>884</v>
      </c>
      <c r="R285" s="110" t="e">
        <f>SUMIF([2]DATA!$B$1:$B$65536,'Appendix N'!$AO285,[2]DATA!O$1:O$65536)</f>
        <v>#VALUE!</v>
      </c>
      <c r="S285" s="108">
        <v>160317</v>
      </c>
      <c r="T285" s="108" t="e">
        <f>SUM(R285:S285)</f>
        <v>#VALUE!</v>
      </c>
      <c r="U285" s="108"/>
      <c r="V285" s="108">
        <v>160317</v>
      </c>
      <c r="W285" s="108">
        <v>0</v>
      </c>
      <c r="X285" s="108">
        <v>150000</v>
      </c>
      <c r="Y285" s="108">
        <f>W285+X285</f>
        <v>150000</v>
      </c>
      <c r="Z285" s="108"/>
      <c r="AA285" s="108">
        <f>V285-Y285</f>
        <v>10317</v>
      </c>
      <c r="AB285" s="111" t="e">
        <f>IF(T285&lt;&gt;0,Y285/T285,0)</f>
        <v>#VALUE!</v>
      </c>
      <c r="AC285" s="111" t="e">
        <f t="shared" si="68"/>
        <v>#VALUE!</v>
      </c>
      <c r="AD285" s="112">
        <f>Y285/V285</f>
        <v>0.93564625086547282</v>
      </c>
      <c r="AE285" s="100"/>
      <c r="AF285" s="101"/>
      <c r="AG285" s="100"/>
      <c r="AH285" s="102"/>
      <c r="AI285" s="94"/>
      <c r="AJ285" s="94"/>
      <c r="AK285" s="94"/>
      <c r="AL285" s="102"/>
      <c r="AM285" s="103"/>
      <c r="AN285" s="107" t="s">
        <v>887</v>
      </c>
      <c r="AO285" s="117" t="str">
        <f t="shared" si="61"/>
        <v>755/035/6/63/1101</v>
      </c>
    </row>
    <row r="286" spans="1:41" ht="35.1" customHeight="1">
      <c r="A286" s="247" t="s">
        <v>888</v>
      </c>
      <c r="B286" s="248">
        <v>760005</v>
      </c>
      <c r="C286" s="248">
        <v>6</v>
      </c>
      <c r="D286" s="248">
        <v>78</v>
      </c>
      <c r="E286" s="248">
        <v>1100</v>
      </c>
      <c r="F286" s="249" t="s">
        <v>168</v>
      </c>
      <c r="G286" s="249" t="s">
        <v>378</v>
      </c>
      <c r="H286" s="249" t="s">
        <v>167</v>
      </c>
      <c r="I286" s="249" t="s">
        <v>167</v>
      </c>
      <c r="J286" s="248">
        <v>190</v>
      </c>
      <c r="K286" s="249" t="s">
        <v>169</v>
      </c>
      <c r="L286" s="243" t="s">
        <v>184</v>
      </c>
      <c r="M286" s="125" t="s">
        <v>176</v>
      </c>
      <c r="N286" s="156"/>
      <c r="O286" s="91"/>
      <c r="P286" s="248" t="s">
        <v>172</v>
      </c>
      <c r="Q286" s="107" t="s">
        <v>889</v>
      </c>
      <c r="R286" s="108" t="e">
        <f>SUMIF([2]DATA!$B$1:$B$65536,'Appendix N'!$AO286,[2]DATA!O$1:O$65536)</f>
        <v>#VALUE!</v>
      </c>
      <c r="S286" s="108">
        <v>500000</v>
      </c>
      <c r="T286" s="108" t="e">
        <f>SUM(R286:S286)</f>
        <v>#VALUE!</v>
      </c>
      <c r="U286" s="108"/>
      <c r="V286" s="108">
        <v>500000</v>
      </c>
      <c r="W286" s="108">
        <v>145538.39000000001</v>
      </c>
      <c r="X286" s="108">
        <v>287041</v>
      </c>
      <c r="Y286" s="108">
        <f>W286+X286</f>
        <v>432579.39</v>
      </c>
      <c r="Z286" s="108"/>
      <c r="AA286" s="108">
        <f>V286-Y286</f>
        <v>67420.609999999986</v>
      </c>
      <c r="AB286" s="111" t="e">
        <f>IF(T286&lt;&gt;0,Y286/T286,0)</f>
        <v>#VALUE!</v>
      </c>
      <c r="AC286" s="111" t="e">
        <f t="shared" si="68"/>
        <v>#VALUE!</v>
      </c>
      <c r="AD286" s="112">
        <f>Y286/V286</f>
        <v>0.86515878000000002</v>
      </c>
      <c r="AE286" s="100"/>
      <c r="AF286" s="101"/>
      <c r="AG286" s="100"/>
      <c r="AH286" s="102"/>
      <c r="AI286" s="94"/>
      <c r="AJ286" s="94"/>
      <c r="AK286" s="94"/>
      <c r="AL286" s="115" t="s">
        <v>890</v>
      </c>
      <c r="AM286" s="116">
        <v>40969</v>
      </c>
      <c r="AN286" s="162" t="s">
        <v>891</v>
      </c>
      <c r="AO286" s="117" t="str">
        <f t="shared" si="61"/>
        <v>760/005/6/78/1100</v>
      </c>
    </row>
    <row r="287" spans="1:41" ht="35.1" customHeight="1">
      <c r="A287" s="107" t="s">
        <v>892</v>
      </c>
      <c r="B287" s="118">
        <v>760025</v>
      </c>
      <c r="C287" s="118">
        <v>4</v>
      </c>
      <c r="D287" s="119" t="s">
        <v>167</v>
      </c>
      <c r="E287" s="118">
        <v>1014</v>
      </c>
      <c r="F287" s="119" t="s">
        <v>168</v>
      </c>
      <c r="G287" s="119" t="s">
        <v>893</v>
      </c>
      <c r="H287" s="119" t="s">
        <v>167</v>
      </c>
      <c r="I287" s="119" t="s">
        <v>167</v>
      </c>
      <c r="J287" s="118">
        <v>170</v>
      </c>
      <c r="K287" s="119" t="s">
        <v>188</v>
      </c>
      <c r="L287" s="121" t="s">
        <v>530</v>
      </c>
      <c r="M287" s="125" t="s">
        <v>176</v>
      </c>
      <c r="N287" s="129" t="s">
        <v>894</v>
      </c>
      <c r="O287" s="118"/>
      <c r="P287" s="154" t="s">
        <v>172</v>
      </c>
      <c r="Q287" s="251" t="s">
        <v>190</v>
      </c>
      <c r="R287" s="108" t="e">
        <f>SUMIF([2]DATA!$B$1:$B$65536,'Appendix N'!$AO287,[2]DATA!O$1:O$65536)</f>
        <v>#VALUE!</v>
      </c>
      <c r="S287" s="108">
        <v>0</v>
      </c>
      <c r="T287" s="108" t="e">
        <f t="shared" si="62"/>
        <v>#VALUE!</v>
      </c>
      <c r="U287" s="108" t="e">
        <f>SUM(SUMIF([2]DATA!$B$1:$B$65536,'Appendix N'!$AO287,[2]DATA!P$1:P$65536),SUMIF([2]DATA!$B$1:$B$65536,'Appendix N'!$AO287,[2]DATA!Q$1:Q$65536))</f>
        <v>#VALUE!</v>
      </c>
      <c r="V287" s="108">
        <v>2792507</v>
      </c>
      <c r="W287" s="108">
        <v>1114241.49</v>
      </c>
      <c r="X287" s="108">
        <v>600431.97</v>
      </c>
      <c r="Y287" s="108">
        <f t="shared" si="64"/>
        <v>1714673.46</v>
      </c>
      <c r="Z287" s="108"/>
      <c r="AA287" s="108">
        <f t="shared" si="66"/>
        <v>1077833.54</v>
      </c>
      <c r="AB287" s="111" t="e">
        <f t="shared" si="63"/>
        <v>#VALUE!</v>
      </c>
      <c r="AC287" s="111" t="e">
        <f t="shared" si="68"/>
        <v>#VALUE!</v>
      </c>
      <c r="AD287" s="112">
        <f t="shared" si="67"/>
        <v>0.6140265574983339</v>
      </c>
      <c r="AE287" s="236">
        <v>40796</v>
      </c>
      <c r="AF287" s="113">
        <v>42</v>
      </c>
      <c r="AG287" s="114" t="s">
        <v>227</v>
      </c>
      <c r="AH287" s="115" t="s">
        <v>384</v>
      </c>
      <c r="AI287" s="107" t="s">
        <v>313</v>
      </c>
      <c r="AJ287" s="107" t="s">
        <v>384</v>
      </c>
      <c r="AL287" s="115" t="s">
        <v>895</v>
      </c>
      <c r="AM287" s="182"/>
      <c r="AN287" s="107" t="s">
        <v>896</v>
      </c>
      <c r="AO287" s="117" t="str">
        <f t="shared" si="61"/>
        <v>760/025/4/01/1014</v>
      </c>
    </row>
    <row r="288" spans="1:41" ht="30" customHeight="1">
      <c r="A288" s="107" t="s">
        <v>897</v>
      </c>
      <c r="B288" s="118">
        <v>760025</v>
      </c>
      <c r="C288" s="118">
        <v>4</v>
      </c>
      <c r="D288" s="119" t="s">
        <v>167</v>
      </c>
      <c r="E288" s="118">
        <v>1015</v>
      </c>
      <c r="F288" s="119" t="s">
        <v>168</v>
      </c>
      <c r="G288" s="119" t="s">
        <v>893</v>
      </c>
      <c r="H288" s="119" t="s">
        <v>167</v>
      </c>
      <c r="I288" s="119" t="s">
        <v>167</v>
      </c>
      <c r="J288" s="118">
        <v>170</v>
      </c>
      <c r="K288" s="119" t="s">
        <v>188</v>
      </c>
      <c r="L288" s="245" t="s">
        <v>530</v>
      </c>
      <c r="M288" s="125" t="s">
        <v>176</v>
      </c>
      <c r="N288" s="129" t="s">
        <v>898</v>
      </c>
      <c r="O288" s="118"/>
      <c r="P288" s="154" t="s">
        <v>172</v>
      </c>
      <c r="Q288" s="251" t="s">
        <v>190</v>
      </c>
      <c r="R288" s="108" t="e">
        <f>SUMIF([2]DATA!$B$1:$B$65536,'Appendix N'!$AO288,[2]DATA!O$1:O$65536)</f>
        <v>#VALUE!</v>
      </c>
      <c r="S288" s="108">
        <v>0</v>
      </c>
      <c r="T288" s="108" t="e">
        <f t="shared" si="62"/>
        <v>#VALUE!</v>
      </c>
      <c r="U288" s="108" t="e">
        <f>SUM(SUMIF([2]DATA!$B$1:$B$65536,'Appendix N'!$AO288,[2]DATA!P$1:P$65536),SUMIF([2]DATA!$B$1:$B$65536,'Appendix N'!$AO288,[2]DATA!Q$1:Q$65536))</f>
        <v>#VALUE!</v>
      </c>
      <c r="V288" s="108">
        <v>363795</v>
      </c>
      <c r="W288" s="108">
        <v>333656.82</v>
      </c>
      <c r="X288" s="108">
        <v>23512.79</v>
      </c>
      <c r="Y288" s="108">
        <f t="shared" si="64"/>
        <v>357169.61</v>
      </c>
      <c r="Z288" s="108"/>
      <c r="AA288" s="108">
        <f t="shared" si="66"/>
        <v>6625.390000000014</v>
      </c>
      <c r="AB288" s="111" t="e">
        <f t="shared" si="63"/>
        <v>#VALUE!</v>
      </c>
      <c r="AC288" s="111" t="e">
        <f t="shared" si="68"/>
        <v>#VALUE!</v>
      </c>
      <c r="AD288" s="112">
        <f t="shared" si="67"/>
        <v>0.98178812243158919</v>
      </c>
      <c r="AE288" s="236">
        <v>40859</v>
      </c>
      <c r="AF288" s="113">
        <v>29</v>
      </c>
      <c r="AG288" s="114" t="s">
        <v>227</v>
      </c>
      <c r="AH288" s="115" t="s">
        <v>384</v>
      </c>
      <c r="AI288" s="107" t="s">
        <v>313</v>
      </c>
      <c r="AJ288" s="107" t="s">
        <v>384</v>
      </c>
      <c r="AL288" s="115" t="s">
        <v>895</v>
      </c>
      <c r="AM288" s="182" t="s">
        <v>725</v>
      </c>
      <c r="AN288" s="107" t="s">
        <v>899</v>
      </c>
      <c r="AO288" s="117" t="str">
        <f t="shared" si="61"/>
        <v>760/025/4/01/1015</v>
      </c>
    </row>
    <row r="289" spans="1:41" ht="35.1" customHeight="1">
      <c r="A289" s="107" t="s">
        <v>900</v>
      </c>
      <c r="B289" s="118">
        <v>760025</v>
      </c>
      <c r="C289" s="118">
        <v>6</v>
      </c>
      <c r="D289" s="119">
        <v>61</v>
      </c>
      <c r="E289" s="118">
        <v>1106</v>
      </c>
      <c r="F289" s="119" t="s">
        <v>168</v>
      </c>
      <c r="G289" s="119" t="s">
        <v>893</v>
      </c>
      <c r="H289" s="119" t="s">
        <v>167</v>
      </c>
      <c r="I289" s="119" t="s">
        <v>167</v>
      </c>
      <c r="J289" s="118">
        <v>170</v>
      </c>
      <c r="K289" s="119" t="s">
        <v>188</v>
      </c>
      <c r="L289" s="121" t="s">
        <v>530</v>
      </c>
      <c r="M289" s="125" t="s">
        <v>176</v>
      </c>
      <c r="N289" s="129" t="s">
        <v>898</v>
      </c>
      <c r="O289" s="118"/>
      <c r="P289" s="154" t="s">
        <v>172</v>
      </c>
      <c r="Q289" s="252" t="s">
        <v>493</v>
      </c>
      <c r="R289" s="108" t="e">
        <f>SUMIF([2]DATA!$B$1:$B$65536,'Appendix N'!$AO289,[2]DATA!O$1:O$65536)</f>
        <v>#VALUE!</v>
      </c>
      <c r="S289" s="108">
        <v>0</v>
      </c>
      <c r="T289" s="108" t="e">
        <f>SUM(R289:S289)</f>
        <v>#VALUE!</v>
      </c>
      <c r="U289" s="108" t="e">
        <f>SUM(SUMIF([2]DATA!$B$1:$B$65536,'Appendix N'!$AO289,[2]DATA!P$1:P$65536),SUMIF([2]DATA!$B$1:$B$65536,'Appendix N'!$AO289,[2]DATA!Q$1:Q$65536))</f>
        <v>#VALUE!</v>
      </c>
      <c r="V289" s="108">
        <v>625764</v>
      </c>
      <c r="W289" s="108">
        <v>312280.7</v>
      </c>
      <c r="X289" s="108">
        <v>111948.79</v>
      </c>
      <c r="Y289" s="108">
        <f t="shared" si="64"/>
        <v>424229.49</v>
      </c>
      <c r="Z289" s="108"/>
      <c r="AA289" s="108">
        <f t="shared" si="66"/>
        <v>201534.51</v>
      </c>
      <c r="AB289" s="111" t="e">
        <f>IF(T289&lt;&gt;0,Y289/T289,0)</f>
        <v>#VALUE!</v>
      </c>
      <c r="AC289" s="111" t="e">
        <f t="shared" si="68"/>
        <v>#VALUE!</v>
      </c>
      <c r="AD289" s="112">
        <f t="shared" si="67"/>
        <v>0.67793847201181279</v>
      </c>
      <c r="AE289" s="236">
        <v>40859</v>
      </c>
      <c r="AF289" s="113">
        <v>29</v>
      </c>
      <c r="AG289" s="114" t="s">
        <v>227</v>
      </c>
      <c r="AH289" s="115" t="s">
        <v>384</v>
      </c>
      <c r="AI289" s="107" t="s">
        <v>313</v>
      </c>
      <c r="AJ289" s="107" t="s">
        <v>384</v>
      </c>
      <c r="AL289" s="115" t="s">
        <v>895</v>
      </c>
      <c r="AM289" s="182" t="s">
        <v>725</v>
      </c>
      <c r="AN289" s="107" t="s">
        <v>901</v>
      </c>
      <c r="AO289" s="117" t="str">
        <f t="shared" si="61"/>
        <v>760/025/6/61/1106</v>
      </c>
    </row>
    <row r="290" spans="1:41" ht="30" customHeight="1">
      <c r="A290" s="174" t="s">
        <v>902</v>
      </c>
      <c r="B290" s="175">
        <v>765010</v>
      </c>
      <c r="C290" s="175">
        <v>5</v>
      </c>
      <c r="D290" s="176" t="s">
        <v>168</v>
      </c>
      <c r="E290" s="175">
        <v>1242</v>
      </c>
      <c r="F290" s="176" t="s">
        <v>168</v>
      </c>
      <c r="G290" s="176" t="s">
        <v>187</v>
      </c>
      <c r="H290" s="176" t="s">
        <v>167</v>
      </c>
      <c r="I290" s="176" t="s">
        <v>167</v>
      </c>
      <c r="J290" s="175">
        <v>260</v>
      </c>
      <c r="K290" s="177" t="s">
        <v>169</v>
      </c>
      <c r="L290" s="121" t="s">
        <v>530</v>
      </c>
      <c r="M290" s="125" t="s">
        <v>171</v>
      </c>
      <c r="N290" s="146" t="s">
        <v>388</v>
      </c>
      <c r="O290" s="146" t="s">
        <v>172</v>
      </c>
      <c r="P290" s="146"/>
      <c r="Q290" s="178" t="s">
        <v>190</v>
      </c>
      <c r="R290" s="179" t="e">
        <f>SUMIF([2]DATA!$B$1:$B$65536,'Appendix N'!$AO290,[2]DATA!O$1:O$65536)</f>
        <v>#VALUE!</v>
      </c>
      <c r="S290" s="179">
        <v>4890900</v>
      </c>
      <c r="T290" s="179" t="e">
        <f>SUM(R290:S290)</f>
        <v>#VALUE!</v>
      </c>
      <c r="U290" s="108"/>
      <c r="V290" s="179">
        <v>36000</v>
      </c>
      <c r="W290" s="179">
        <v>0</v>
      </c>
      <c r="X290" s="109">
        <v>24931.48</v>
      </c>
      <c r="Y290" s="108">
        <f t="shared" si="64"/>
        <v>24931.48</v>
      </c>
      <c r="Z290" s="108"/>
      <c r="AA290" s="108">
        <f t="shared" si="66"/>
        <v>11068.52</v>
      </c>
      <c r="AB290" s="111" t="e">
        <f>IF(T290&lt;&gt;0,Y290/T290,0)</f>
        <v>#VALUE!</v>
      </c>
      <c r="AC290" s="111" t="e">
        <f t="shared" si="68"/>
        <v>#VALUE!</v>
      </c>
      <c r="AD290" s="112">
        <f t="shared" si="67"/>
        <v>0.69254111111111105</v>
      </c>
      <c r="AE290" s="181"/>
      <c r="AF290" s="182"/>
      <c r="AG290" s="146"/>
      <c r="AL290" s="115"/>
      <c r="AM290" s="183"/>
      <c r="AN290" s="107" t="s">
        <v>903</v>
      </c>
      <c r="AO290" s="117" t="str">
        <f t="shared" si="61"/>
        <v>765/010/5/05/1242</v>
      </c>
    </row>
    <row r="291" spans="1:41" ht="30" customHeight="1">
      <c r="A291" s="174" t="s">
        <v>904</v>
      </c>
      <c r="B291" s="175">
        <v>765010</v>
      </c>
      <c r="C291" s="175">
        <v>5</v>
      </c>
      <c r="D291" s="176" t="s">
        <v>168</v>
      </c>
      <c r="E291" s="175">
        <v>1248</v>
      </c>
      <c r="F291" s="176" t="s">
        <v>168</v>
      </c>
      <c r="G291" s="176" t="s">
        <v>187</v>
      </c>
      <c r="H291" s="176" t="s">
        <v>167</v>
      </c>
      <c r="I291" s="176" t="s">
        <v>167</v>
      </c>
      <c r="J291" s="175">
        <v>260</v>
      </c>
      <c r="K291" s="177" t="s">
        <v>188</v>
      </c>
      <c r="L291" s="245" t="s">
        <v>530</v>
      </c>
      <c r="M291" s="125" t="s">
        <v>176</v>
      </c>
      <c r="N291" s="146"/>
      <c r="O291" s="146" t="s">
        <v>172</v>
      </c>
      <c r="P291" s="182"/>
      <c r="Q291" s="178" t="s">
        <v>190</v>
      </c>
      <c r="R291" s="179"/>
      <c r="S291" s="179"/>
      <c r="T291" s="179"/>
      <c r="U291" s="108"/>
      <c r="V291" s="179">
        <v>56000</v>
      </c>
      <c r="W291" s="179">
        <v>0</v>
      </c>
      <c r="X291" s="109">
        <v>45832.57</v>
      </c>
      <c r="Y291" s="108">
        <f t="shared" si="64"/>
        <v>45832.57</v>
      </c>
      <c r="Z291" s="108"/>
      <c r="AA291" s="108">
        <f t="shared" si="66"/>
        <v>10167.43</v>
      </c>
      <c r="AB291" s="111"/>
      <c r="AC291" s="111"/>
      <c r="AD291" s="112">
        <f t="shared" si="67"/>
        <v>0.81843874999999999</v>
      </c>
      <c r="AE291" s="181"/>
      <c r="AF291" s="182"/>
      <c r="AG291" s="146"/>
      <c r="AL291" s="115"/>
      <c r="AM291" s="183"/>
      <c r="AN291" s="107" t="s">
        <v>903</v>
      </c>
      <c r="AO291" s="117" t="str">
        <f t="shared" si="61"/>
        <v>765/010/5/05/1248</v>
      </c>
    </row>
    <row r="292" spans="1:41" ht="37.5" customHeight="1">
      <c r="A292" s="107" t="s">
        <v>905</v>
      </c>
      <c r="B292" s="118">
        <v>765010</v>
      </c>
      <c r="C292" s="118">
        <v>6</v>
      </c>
      <c r="D292" s="119">
        <v>61</v>
      </c>
      <c r="E292" s="118">
        <v>1107</v>
      </c>
      <c r="F292" s="119" t="s">
        <v>168</v>
      </c>
      <c r="G292" s="119" t="s">
        <v>893</v>
      </c>
      <c r="H292" s="119" t="s">
        <v>167</v>
      </c>
      <c r="I292" s="119" t="s">
        <v>167</v>
      </c>
      <c r="J292" s="118">
        <v>180</v>
      </c>
      <c r="K292" s="119" t="s">
        <v>188</v>
      </c>
      <c r="L292" s="128" t="s">
        <v>184</v>
      </c>
      <c r="M292" s="125" t="s">
        <v>176</v>
      </c>
      <c r="N292" s="129" t="s">
        <v>898</v>
      </c>
      <c r="O292" s="118"/>
      <c r="P292" s="154" t="s">
        <v>172</v>
      </c>
      <c r="Q292" s="252" t="s">
        <v>493</v>
      </c>
      <c r="R292" s="108" t="e">
        <f>SUMIF([2]DATA!$B$1:$B$65536,'Appendix N'!$AO292,[2]DATA!O$1:O$65536)</f>
        <v>#VALUE!</v>
      </c>
      <c r="S292" s="108">
        <v>0</v>
      </c>
      <c r="T292" s="108" t="e">
        <f>SUM(R292:S292)</f>
        <v>#VALUE!</v>
      </c>
      <c r="U292" s="108" t="e">
        <f>SUM(SUMIF([2]DATA!$B$1:$B$65536,'Appendix N'!$AO292,[2]DATA!P$1:P$65536),SUMIF([2]DATA!$B$1:$B$65536,'Appendix N'!$AO292,[2]DATA!Q$1:Q$65536))</f>
        <v>#VALUE!</v>
      </c>
      <c r="V292" s="108">
        <v>406901</v>
      </c>
      <c r="W292" s="108">
        <v>406901</v>
      </c>
      <c r="X292" s="108">
        <v>0</v>
      </c>
      <c r="Y292" s="108">
        <f t="shared" si="64"/>
        <v>406901</v>
      </c>
      <c r="Z292" s="108"/>
      <c r="AA292" s="108">
        <f t="shared" si="66"/>
        <v>0</v>
      </c>
      <c r="AB292" s="111" t="e">
        <f>IF(T292&lt;&gt;0,Y292/T292,0)</f>
        <v>#VALUE!</v>
      </c>
      <c r="AC292" s="111" t="e">
        <f>Y292/R292</f>
        <v>#VALUE!</v>
      </c>
      <c r="AD292" s="112">
        <f t="shared" si="67"/>
        <v>1</v>
      </c>
      <c r="AE292" s="236">
        <v>40859</v>
      </c>
      <c r="AF292" s="113">
        <v>29</v>
      </c>
      <c r="AG292" s="114" t="s">
        <v>227</v>
      </c>
      <c r="AH292" s="115" t="s">
        <v>384</v>
      </c>
      <c r="AI292" s="107" t="s">
        <v>313</v>
      </c>
      <c r="AJ292" s="107" t="s">
        <v>384</v>
      </c>
      <c r="AL292" s="115" t="s">
        <v>895</v>
      </c>
      <c r="AM292" s="182" t="s">
        <v>725</v>
      </c>
      <c r="AN292" s="107" t="s">
        <v>906</v>
      </c>
      <c r="AO292" s="117" t="str">
        <f t="shared" si="61"/>
        <v>765/010/6/61/1107</v>
      </c>
    </row>
    <row r="293" spans="1:41" ht="30" customHeight="1">
      <c r="A293" s="107" t="s">
        <v>907</v>
      </c>
      <c r="B293" s="118">
        <v>765010</v>
      </c>
      <c r="C293" s="118">
        <v>5</v>
      </c>
      <c r="D293" s="119" t="s">
        <v>168</v>
      </c>
      <c r="E293" s="118">
        <v>1209</v>
      </c>
      <c r="F293" s="119" t="s">
        <v>168</v>
      </c>
      <c r="G293" s="119" t="s">
        <v>187</v>
      </c>
      <c r="H293" s="119" t="s">
        <v>167</v>
      </c>
      <c r="I293" s="119" t="s">
        <v>167</v>
      </c>
      <c r="J293" s="118">
        <v>270</v>
      </c>
      <c r="K293" s="119" t="s">
        <v>188</v>
      </c>
      <c r="L293" s="121" t="s">
        <v>530</v>
      </c>
      <c r="M293" s="125" t="s">
        <v>176</v>
      </c>
      <c r="N293" s="129"/>
      <c r="O293" s="118" t="s">
        <v>172</v>
      </c>
      <c r="P293" s="154"/>
      <c r="Q293" s="251" t="s">
        <v>190</v>
      </c>
      <c r="R293" s="108" t="e">
        <f>SUMIF([2]DATA!$B$1:$B$65536,'Appendix N'!$AO293,[2]DATA!O$1:O$65536)</f>
        <v>#VALUE!</v>
      </c>
      <c r="S293" s="108">
        <v>17100</v>
      </c>
      <c r="T293" s="108" t="e">
        <f t="shared" si="62"/>
        <v>#VALUE!</v>
      </c>
      <c r="U293" s="108"/>
      <c r="V293" s="108">
        <v>17100</v>
      </c>
      <c r="W293" s="108">
        <v>14933.96</v>
      </c>
      <c r="X293" s="108">
        <v>0</v>
      </c>
      <c r="Y293" s="108">
        <f t="shared" si="64"/>
        <v>14933.96</v>
      </c>
      <c r="Z293" s="108"/>
      <c r="AA293" s="108">
        <f t="shared" si="66"/>
        <v>2166.0400000000009</v>
      </c>
      <c r="AB293" s="111" t="e">
        <f t="shared" si="63"/>
        <v>#VALUE!</v>
      </c>
      <c r="AC293" s="111" t="e">
        <f>Y293/R293</f>
        <v>#VALUE!</v>
      </c>
      <c r="AD293" s="112">
        <f t="shared" si="67"/>
        <v>0.87333099415204674</v>
      </c>
      <c r="AE293" s="236"/>
      <c r="AF293" s="113"/>
      <c r="AG293" s="114"/>
      <c r="AH293" s="115"/>
      <c r="AL293" s="115"/>
      <c r="AM293" s="182"/>
      <c r="AN293" s="107" t="s">
        <v>908</v>
      </c>
      <c r="AO293" s="117" t="str">
        <f t="shared" si="61"/>
        <v>765/010/5/05/1209</v>
      </c>
    </row>
    <row r="294" spans="1:41" ht="35.1" customHeight="1">
      <c r="A294" s="107" t="s">
        <v>909</v>
      </c>
      <c r="B294" s="118">
        <v>765010</v>
      </c>
      <c r="C294" s="118">
        <v>6</v>
      </c>
      <c r="D294" s="119" t="s">
        <v>167</v>
      </c>
      <c r="E294" s="118">
        <v>1025</v>
      </c>
      <c r="F294" s="119" t="s">
        <v>168</v>
      </c>
      <c r="G294" s="119" t="s">
        <v>893</v>
      </c>
      <c r="H294" s="119" t="s">
        <v>167</v>
      </c>
      <c r="I294" s="119" t="s">
        <v>167</v>
      </c>
      <c r="J294" s="118">
        <v>160</v>
      </c>
      <c r="K294" s="119" t="s">
        <v>188</v>
      </c>
      <c r="L294" s="128" t="s">
        <v>184</v>
      </c>
      <c r="M294" s="125" t="s">
        <v>176</v>
      </c>
      <c r="N294" s="129" t="s">
        <v>843</v>
      </c>
      <c r="O294" s="118"/>
      <c r="P294" s="154" t="s">
        <v>172</v>
      </c>
      <c r="Q294" s="251" t="s">
        <v>173</v>
      </c>
      <c r="R294" s="108" t="e">
        <f>SUMIF([2]DATA!$B$1:$B$65536,'Appendix N'!$AO294,[2]DATA!O$1:O$65536)</f>
        <v>#VALUE!</v>
      </c>
      <c r="S294" s="108">
        <v>149123</v>
      </c>
      <c r="T294" s="108" t="e">
        <f t="shared" si="62"/>
        <v>#VALUE!</v>
      </c>
      <c r="U294" s="108"/>
      <c r="V294" s="108">
        <v>2500000</v>
      </c>
      <c r="W294" s="108">
        <v>3104.64</v>
      </c>
      <c r="X294" s="108">
        <v>-3104.64</v>
      </c>
      <c r="Y294" s="108">
        <f t="shared" si="64"/>
        <v>0</v>
      </c>
      <c r="Z294" s="108"/>
      <c r="AA294" s="108">
        <f t="shared" si="66"/>
        <v>2500000</v>
      </c>
      <c r="AB294" s="111" t="e">
        <f t="shared" si="63"/>
        <v>#VALUE!</v>
      </c>
      <c r="AC294" s="111" t="e">
        <f>Y294/R294</f>
        <v>#VALUE!</v>
      </c>
      <c r="AD294" s="112">
        <f t="shared" si="67"/>
        <v>0</v>
      </c>
      <c r="AE294" s="244" t="s">
        <v>910</v>
      </c>
      <c r="AF294" s="113">
        <v>33</v>
      </c>
      <c r="AG294" s="114" t="s">
        <v>227</v>
      </c>
      <c r="AH294" s="115" t="s">
        <v>911</v>
      </c>
      <c r="AI294" s="107" t="s">
        <v>912</v>
      </c>
      <c r="AJ294" s="107" t="s">
        <v>384</v>
      </c>
      <c r="AL294" s="115" t="s">
        <v>913</v>
      </c>
      <c r="AM294" s="182"/>
      <c r="AN294" s="107" t="s">
        <v>914</v>
      </c>
      <c r="AO294" s="117" t="str">
        <f t="shared" si="61"/>
        <v>765/010/6/01/1025</v>
      </c>
    </row>
    <row r="295" spans="1:41" ht="35.1" customHeight="1">
      <c r="A295" s="107" t="s">
        <v>915</v>
      </c>
      <c r="B295" s="118">
        <v>765010</v>
      </c>
      <c r="C295" s="118">
        <v>6</v>
      </c>
      <c r="D295" s="119" t="s">
        <v>167</v>
      </c>
      <c r="E295" s="118">
        <v>1026</v>
      </c>
      <c r="F295" s="119" t="s">
        <v>168</v>
      </c>
      <c r="G295" s="119" t="s">
        <v>893</v>
      </c>
      <c r="H295" s="119" t="s">
        <v>167</v>
      </c>
      <c r="I295" s="119" t="s">
        <v>167</v>
      </c>
      <c r="J295" s="118">
        <v>160</v>
      </c>
      <c r="K295" s="119" t="s">
        <v>188</v>
      </c>
      <c r="L295" s="128" t="s">
        <v>184</v>
      </c>
      <c r="M295" s="125" t="s">
        <v>176</v>
      </c>
      <c r="N295" s="129" t="s">
        <v>843</v>
      </c>
      <c r="O295" s="118"/>
      <c r="P295" s="154" t="s">
        <v>172</v>
      </c>
      <c r="Q295" s="251" t="s">
        <v>173</v>
      </c>
      <c r="R295" s="108" t="e">
        <f>SUMIF([2]DATA!$B$1:$B$65536,'Appendix N'!$AO295,[2]DATA!O$1:O$65536)</f>
        <v>#VALUE!</v>
      </c>
      <c r="S295" s="108">
        <v>-203783</v>
      </c>
      <c r="T295" s="108" t="e">
        <f t="shared" si="62"/>
        <v>#VALUE!</v>
      </c>
      <c r="U295" s="108"/>
      <c r="V295" s="108">
        <v>72038</v>
      </c>
      <c r="W295" s="108">
        <v>71759.17</v>
      </c>
      <c r="X295" s="108">
        <v>-13462.68</v>
      </c>
      <c r="Y295" s="108">
        <f t="shared" si="64"/>
        <v>58296.49</v>
      </c>
      <c r="Z295" s="108"/>
      <c r="AA295" s="108">
        <f t="shared" si="66"/>
        <v>13741.510000000002</v>
      </c>
      <c r="AB295" s="111" t="e">
        <f t="shared" si="63"/>
        <v>#VALUE!</v>
      </c>
      <c r="AC295" s="111" t="e">
        <f>Y295/R295</f>
        <v>#VALUE!</v>
      </c>
      <c r="AD295" s="112">
        <f t="shared" si="67"/>
        <v>0.80924636997140398</v>
      </c>
      <c r="AE295" s="229" t="s">
        <v>916</v>
      </c>
      <c r="AF295" s="113">
        <v>45</v>
      </c>
      <c r="AG295" s="114" t="s">
        <v>227</v>
      </c>
      <c r="AH295" s="115" t="s">
        <v>911</v>
      </c>
      <c r="AI295" s="107" t="s">
        <v>384</v>
      </c>
      <c r="AJ295" s="107" t="s">
        <v>384</v>
      </c>
      <c r="AL295" s="115" t="s">
        <v>917</v>
      </c>
      <c r="AM295" s="182" t="s">
        <v>348</v>
      </c>
      <c r="AN295" s="107" t="s">
        <v>918</v>
      </c>
      <c r="AO295" s="117" t="str">
        <f t="shared" si="61"/>
        <v>765/010/6/01/1026</v>
      </c>
    </row>
    <row r="296" spans="1:41" ht="30" customHeight="1">
      <c r="A296" s="107" t="s">
        <v>919</v>
      </c>
      <c r="B296" s="118">
        <v>765015</v>
      </c>
      <c r="C296" s="118">
        <v>4</v>
      </c>
      <c r="D296" s="119" t="s">
        <v>167</v>
      </c>
      <c r="E296" s="118">
        <v>1016</v>
      </c>
      <c r="F296" s="119" t="s">
        <v>168</v>
      </c>
      <c r="G296" s="119" t="s">
        <v>378</v>
      </c>
      <c r="H296" s="119" t="s">
        <v>167</v>
      </c>
      <c r="I296" s="119" t="s">
        <v>167</v>
      </c>
      <c r="J296" s="118">
        <v>160</v>
      </c>
      <c r="K296" s="119" t="s">
        <v>188</v>
      </c>
      <c r="L296" s="121" t="s">
        <v>530</v>
      </c>
      <c r="M296" s="125" t="s">
        <v>176</v>
      </c>
      <c r="N296" s="129" t="s">
        <v>920</v>
      </c>
      <c r="O296" s="118" t="s">
        <v>172</v>
      </c>
      <c r="P296" s="154"/>
      <c r="Q296" s="251" t="s">
        <v>190</v>
      </c>
      <c r="R296" s="108" t="e">
        <f>SUMIF([2]DATA!$B$1:$B$65536,'Appendix N'!$AO296,[2]DATA!O$1:O$65536)</f>
        <v>#VALUE!</v>
      </c>
      <c r="S296" s="108">
        <v>0</v>
      </c>
      <c r="T296" s="108" t="e">
        <f t="shared" si="62"/>
        <v>#VALUE!</v>
      </c>
      <c r="U296" s="108" t="e">
        <f>SUM(SUMIF([2]DATA!$B$1:$B$65536,'Appendix N'!$AO296,[2]DATA!P$1:P$65536),SUMIF([2]DATA!$B$1:$B$65536,'Appendix N'!$AO296,[2]DATA!Q$1:Q$65536))</f>
        <v>#VALUE!</v>
      </c>
      <c r="V296" s="108">
        <v>12720</v>
      </c>
      <c r="W296" s="108">
        <v>12719.3</v>
      </c>
      <c r="X296" s="108">
        <v>-12719.3</v>
      </c>
      <c r="Y296" s="108">
        <f t="shared" si="64"/>
        <v>0</v>
      </c>
      <c r="Z296" s="108"/>
      <c r="AA296" s="108">
        <f t="shared" si="66"/>
        <v>12720</v>
      </c>
      <c r="AB296" s="111" t="e">
        <f t="shared" si="63"/>
        <v>#VALUE!</v>
      </c>
      <c r="AC296" s="111" t="e">
        <f>Y296/R296</f>
        <v>#VALUE!</v>
      </c>
      <c r="AD296" s="112">
        <f t="shared" si="67"/>
        <v>0</v>
      </c>
      <c r="AE296" s="229" t="s">
        <v>921</v>
      </c>
      <c r="AF296" s="113">
        <v>5</v>
      </c>
      <c r="AG296" s="114" t="s">
        <v>227</v>
      </c>
      <c r="AH296" s="115" t="s">
        <v>384</v>
      </c>
      <c r="AI296" s="107" t="s">
        <v>384</v>
      </c>
      <c r="AJ296" s="107" t="s">
        <v>384</v>
      </c>
      <c r="AL296" s="115" t="s">
        <v>891</v>
      </c>
      <c r="AM296" s="182"/>
      <c r="AN296" s="107" t="s">
        <v>922</v>
      </c>
      <c r="AO296" s="117" t="str">
        <f t="shared" si="61"/>
        <v>765/015/4/01/1016</v>
      </c>
    </row>
    <row r="297" spans="1:41" ht="30" customHeight="1">
      <c r="A297" s="107" t="s">
        <v>923</v>
      </c>
      <c r="B297" s="118">
        <v>765025</v>
      </c>
      <c r="C297" s="118">
        <v>5</v>
      </c>
      <c r="D297" s="119" t="s">
        <v>168</v>
      </c>
      <c r="E297" s="118">
        <v>1250</v>
      </c>
      <c r="F297" s="119" t="s">
        <v>168</v>
      </c>
      <c r="G297" s="119" t="s">
        <v>187</v>
      </c>
      <c r="H297" s="119" t="s">
        <v>167</v>
      </c>
      <c r="I297" s="119" t="s">
        <v>167</v>
      </c>
      <c r="J297" s="118">
        <v>260</v>
      </c>
      <c r="K297" s="119" t="s">
        <v>188</v>
      </c>
      <c r="L297" s="245" t="s">
        <v>530</v>
      </c>
      <c r="M297" s="125" t="s">
        <v>176</v>
      </c>
      <c r="N297" s="129"/>
      <c r="O297" s="118" t="s">
        <v>172</v>
      </c>
      <c r="P297" s="154"/>
      <c r="Q297" s="251" t="s">
        <v>190</v>
      </c>
      <c r="R297" s="108"/>
      <c r="S297" s="108"/>
      <c r="T297" s="108"/>
      <c r="U297" s="108"/>
      <c r="V297" s="108">
        <v>46000</v>
      </c>
      <c r="W297" s="108">
        <v>45984</v>
      </c>
      <c r="X297" s="108">
        <v>0</v>
      </c>
      <c r="Y297" s="108">
        <f t="shared" si="64"/>
        <v>45984</v>
      </c>
      <c r="Z297" s="108"/>
      <c r="AA297" s="108">
        <f t="shared" si="66"/>
        <v>16</v>
      </c>
      <c r="AB297" s="111"/>
      <c r="AC297" s="111"/>
      <c r="AD297" s="112">
        <f t="shared" si="67"/>
        <v>0.99965217391304351</v>
      </c>
      <c r="AE297" s="229"/>
      <c r="AF297" s="113"/>
      <c r="AG297" s="114"/>
      <c r="AH297" s="115"/>
      <c r="AL297" s="115"/>
      <c r="AM297" s="182"/>
      <c r="AN297" s="107" t="s">
        <v>924</v>
      </c>
      <c r="AO297" s="117" t="str">
        <f t="shared" si="61"/>
        <v>765/025/5/05/1250</v>
      </c>
    </row>
    <row r="298" spans="1:41" ht="30" customHeight="1">
      <c r="A298" s="107" t="s">
        <v>925</v>
      </c>
      <c r="B298" s="118">
        <v>760025</v>
      </c>
      <c r="C298" s="118">
        <v>5</v>
      </c>
      <c r="D298" s="119" t="s">
        <v>168</v>
      </c>
      <c r="E298" s="118">
        <v>1257</v>
      </c>
      <c r="F298" s="119" t="s">
        <v>168</v>
      </c>
      <c r="G298" s="119" t="s">
        <v>187</v>
      </c>
      <c r="H298" s="119" t="s">
        <v>167</v>
      </c>
      <c r="I298" s="119" t="s">
        <v>167</v>
      </c>
      <c r="J298" s="118">
        <v>260</v>
      </c>
      <c r="K298" s="119" t="s">
        <v>188</v>
      </c>
      <c r="L298" s="246" t="s">
        <v>530</v>
      </c>
      <c r="M298" s="190" t="s">
        <v>176</v>
      </c>
      <c r="N298" s="129"/>
      <c r="O298" s="118" t="s">
        <v>172</v>
      </c>
      <c r="P298" s="154"/>
      <c r="Q298" s="251" t="s">
        <v>190</v>
      </c>
      <c r="R298" s="108"/>
      <c r="S298" s="108"/>
      <c r="T298" s="108"/>
      <c r="U298" s="108"/>
      <c r="V298" s="108">
        <v>33000</v>
      </c>
      <c r="W298" s="108"/>
      <c r="X298" s="108">
        <v>28860</v>
      </c>
      <c r="Y298" s="108">
        <f t="shared" si="64"/>
        <v>28860</v>
      </c>
      <c r="Z298" s="108"/>
      <c r="AA298" s="108">
        <f t="shared" si="66"/>
        <v>4140</v>
      </c>
      <c r="AB298" s="111"/>
      <c r="AC298" s="111"/>
      <c r="AD298" s="112">
        <f t="shared" si="67"/>
        <v>0.87454545454545451</v>
      </c>
      <c r="AE298" s="229"/>
      <c r="AF298" s="113"/>
      <c r="AG298" s="114"/>
      <c r="AH298" s="115"/>
      <c r="AL298" s="115"/>
      <c r="AM298" s="182"/>
      <c r="AN298" s="107" t="s">
        <v>289</v>
      </c>
      <c r="AO298" s="117" t="str">
        <f t="shared" si="61"/>
        <v>760/025/5/05/1257</v>
      </c>
    </row>
    <row r="299" spans="1:41" ht="54" customHeight="1">
      <c r="A299" s="107" t="s">
        <v>926</v>
      </c>
      <c r="B299" s="118">
        <v>765025</v>
      </c>
      <c r="C299" s="118">
        <v>6</v>
      </c>
      <c r="D299" s="119" t="s">
        <v>167</v>
      </c>
      <c r="E299" s="118">
        <v>1027</v>
      </c>
      <c r="F299" s="119" t="s">
        <v>168</v>
      </c>
      <c r="G299" s="119" t="s">
        <v>378</v>
      </c>
      <c r="H299" s="119" t="s">
        <v>167</v>
      </c>
      <c r="I299" s="119" t="s">
        <v>167</v>
      </c>
      <c r="J299" s="118">
        <v>190</v>
      </c>
      <c r="K299" s="119" t="s">
        <v>188</v>
      </c>
      <c r="L299" s="243" t="s">
        <v>184</v>
      </c>
      <c r="M299" s="125" t="s">
        <v>176</v>
      </c>
      <c r="N299" s="129" t="s">
        <v>927</v>
      </c>
      <c r="O299" s="118"/>
      <c r="P299" s="118" t="s">
        <v>172</v>
      </c>
      <c r="Q299" s="123" t="s">
        <v>173</v>
      </c>
      <c r="R299" s="108" t="e">
        <f>SUMIF([2]DATA!$B$1:$B$65536,'Appendix N'!$AO299,[2]DATA!O$1:O$65536)</f>
        <v>#VALUE!</v>
      </c>
      <c r="S299" s="108">
        <v>-197247</v>
      </c>
      <c r="T299" s="108" t="e">
        <f t="shared" si="62"/>
        <v>#VALUE!</v>
      </c>
      <c r="U299" s="108"/>
      <c r="V299" s="108">
        <v>723254</v>
      </c>
      <c r="W299" s="108">
        <v>83600</v>
      </c>
      <c r="X299" s="108">
        <v>89276.18</v>
      </c>
      <c r="Y299" s="108">
        <f t="shared" si="64"/>
        <v>172876.18</v>
      </c>
      <c r="Z299" s="108"/>
      <c r="AA299" s="108">
        <f t="shared" si="66"/>
        <v>550377.82000000007</v>
      </c>
      <c r="AB299" s="111" t="e">
        <f t="shared" si="63"/>
        <v>#VALUE!</v>
      </c>
      <c r="AC299" s="111" t="e">
        <f t="shared" ref="AC299:AC308" si="69">Y299/R299</f>
        <v>#VALUE!</v>
      </c>
      <c r="AD299" s="112">
        <f t="shared" si="67"/>
        <v>0.23902554289364455</v>
      </c>
      <c r="AE299" s="229" t="s">
        <v>910</v>
      </c>
      <c r="AF299" s="113">
        <v>22</v>
      </c>
      <c r="AG299" s="114" t="s">
        <v>227</v>
      </c>
      <c r="AH299" s="115" t="s">
        <v>384</v>
      </c>
      <c r="AI299" s="107" t="s">
        <v>928</v>
      </c>
      <c r="AJ299" s="107" t="s">
        <v>384</v>
      </c>
      <c r="AL299" s="115" t="s">
        <v>248</v>
      </c>
      <c r="AM299" s="182"/>
      <c r="AN299" s="107" t="s">
        <v>929</v>
      </c>
      <c r="AO299" s="117" t="str">
        <f t="shared" si="61"/>
        <v>765/025/6/01/1027</v>
      </c>
    </row>
    <row r="300" spans="1:41" ht="54.75" customHeight="1">
      <c r="A300" s="107" t="s">
        <v>930</v>
      </c>
      <c r="B300" s="118">
        <v>765025</v>
      </c>
      <c r="C300" s="118">
        <v>6</v>
      </c>
      <c r="D300" s="119" t="s">
        <v>167</v>
      </c>
      <c r="E300" s="118">
        <v>1028</v>
      </c>
      <c r="F300" s="119" t="s">
        <v>168</v>
      </c>
      <c r="G300" s="119" t="s">
        <v>378</v>
      </c>
      <c r="H300" s="119" t="s">
        <v>167</v>
      </c>
      <c r="I300" s="119" t="s">
        <v>167</v>
      </c>
      <c r="J300" s="118">
        <v>190</v>
      </c>
      <c r="K300" s="119" t="s">
        <v>188</v>
      </c>
      <c r="L300" s="243" t="s">
        <v>184</v>
      </c>
      <c r="M300" s="125" t="s">
        <v>176</v>
      </c>
      <c r="N300" s="129" t="s">
        <v>927</v>
      </c>
      <c r="O300" s="118"/>
      <c r="P300" s="118" t="s">
        <v>172</v>
      </c>
      <c r="Q300" s="123" t="s">
        <v>173</v>
      </c>
      <c r="R300" s="108" t="e">
        <f>SUMIF([2]DATA!$B$1:$B$65536,'Appendix N'!$AO300,[2]DATA!O$1:O$65536)</f>
        <v>#VALUE!</v>
      </c>
      <c r="S300" s="108">
        <v>0</v>
      </c>
      <c r="T300" s="108" t="e">
        <f t="shared" si="62"/>
        <v>#VALUE!</v>
      </c>
      <c r="U300" s="108" t="e">
        <f>SUM(SUMIF([2]DATA!$B$1:$B$65536,'Appendix N'!$AO300,[2]DATA!P$1:P$65536),SUMIF([2]DATA!$B$1:$B$65536,'Appendix N'!$AO300,[2]DATA!Q$1:Q$65536))</f>
        <v>#VALUE!</v>
      </c>
      <c r="V300" s="108">
        <v>606481</v>
      </c>
      <c r="W300" s="108">
        <v>238111.2</v>
      </c>
      <c r="X300" s="108">
        <v>546.49</v>
      </c>
      <c r="Y300" s="108">
        <f t="shared" si="64"/>
        <v>238657.69</v>
      </c>
      <c r="Z300" s="108"/>
      <c r="AA300" s="108">
        <f t="shared" si="66"/>
        <v>367823.31</v>
      </c>
      <c r="AB300" s="111" t="e">
        <f t="shared" si="63"/>
        <v>#VALUE!</v>
      </c>
      <c r="AC300" s="111" t="e">
        <f t="shared" si="69"/>
        <v>#VALUE!</v>
      </c>
      <c r="AD300" s="112">
        <f t="shared" si="67"/>
        <v>0.39351222874253272</v>
      </c>
      <c r="AE300" s="229" t="s">
        <v>916</v>
      </c>
      <c r="AF300" s="113">
        <v>22</v>
      </c>
      <c r="AG300" s="114" t="s">
        <v>227</v>
      </c>
      <c r="AH300" s="115" t="s">
        <v>384</v>
      </c>
      <c r="AI300" s="107" t="s">
        <v>928</v>
      </c>
      <c r="AJ300" s="107" t="s">
        <v>384</v>
      </c>
      <c r="AL300" s="115" t="s">
        <v>248</v>
      </c>
      <c r="AM300" s="182"/>
      <c r="AN300" s="107" t="s">
        <v>931</v>
      </c>
      <c r="AO300" s="117" t="str">
        <f t="shared" si="61"/>
        <v>765/025/6/01/1028</v>
      </c>
    </row>
    <row r="301" spans="1:41" ht="41.25" customHeight="1">
      <c r="A301" s="107" t="s">
        <v>932</v>
      </c>
      <c r="B301" s="118">
        <v>765035</v>
      </c>
      <c r="C301" s="118">
        <v>4</v>
      </c>
      <c r="D301" s="119" t="s">
        <v>167</v>
      </c>
      <c r="E301" s="118">
        <v>1017</v>
      </c>
      <c r="F301" s="119" t="s">
        <v>168</v>
      </c>
      <c r="G301" s="119" t="s">
        <v>883</v>
      </c>
      <c r="H301" s="119" t="s">
        <v>167</v>
      </c>
      <c r="I301" s="119" t="s">
        <v>167</v>
      </c>
      <c r="J301" s="118">
        <v>220</v>
      </c>
      <c r="K301" s="119" t="s">
        <v>188</v>
      </c>
      <c r="L301" s="121" t="s">
        <v>530</v>
      </c>
      <c r="M301" s="125" t="s">
        <v>176</v>
      </c>
      <c r="N301" s="129" t="s">
        <v>713</v>
      </c>
      <c r="O301" s="118" t="s">
        <v>172</v>
      </c>
      <c r="P301" s="118"/>
      <c r="Q301" s="123" t="s">
        <v>190</v>
      </c>
      <c r="R301" s="108" t="e">
        <f>SUMIF([2]DATA!$B$1:$B$65536,'Appendix N'!$AO301,[2]DATA!O$1:O$65536)</f>
        <v>#VALUE!</v>
      </c>
      <c r="S301" s="108">
        <v>0</v>
      </c>
      <c r="T301" s="108" t="e">
        <f t="shared" si="62"/>
        <v>#VALUE!</v>
      </c>
      <c r="U301" s="108" t="e">
        <f>SUM(SUMIF([2]DATA!$B$1:$B$65536,'Appendix N'!$AO301,[2]DATA!P$1:P$65536),SUMIF([2]DATA!$B$1:$B$65536,'Appendix N'!$AO301,[2]DATA!Q$1:Q$65536))</f>
        <v>#VALUE!</v>
      </c>
      <c r="V301" s="108">
        <v>500000</v>
      </c>
      <c r="W301" s="108">
        <v>460.53</v>
      </c>
      <c r="X301" s="108">
        <v>-460.53</v>
      </c>
      <c r="Y301" s="108">
        <f t="shared" si="64"/>
        <v>0</v>
      </c>
      <c r="Z301" s="108"/>
      <c r="AA301" s="108">
        <f t="shared" si="66"/>
        <v>500000</v>
      </c>
      <c r="AB301" s="111" t="e">
        <f t="shared" si="63"/>
        <v>#VALUE!</v>
      </c>
      <c r="AC301" s="111" t="e">
        <f t="shared" si="69"/>
        <v>#VALUE!</v>
      </c>
      <c r="AD301" s="112">
        <f t="shared" si="67"/>
        <v>0</v>
      </c>
      <c r="AE301" s="229" t="s">
        <v>910</v>
      </c>
      <c r="AF301" s="113">
        <v>5</v>
      </c>
      <c r="AG301" s="114" t="s">
        <v>227</v>
      </c>
      <c r="AH301" s="115" t="s">
        <v>384</v>
      </c>
      <c r="AI301" s="107" t="s">
        <v>384</v>
      </c>
      <c r="AJ301" s="107" t="s">
        <v>384</v>
      </c>
      <c r="AL301" s="115" t="s">
        <v>248</v>
      </c>
      <c r="AM301" s="182"/>
      <c r="AN301" s="107" t="s">
        <v>933</v>
      </c>
      <c r="AO301" s="117" t="str">
        <f t="shared" si="61"/>
        <v>765/035/4/01/1017</v>
      </c>
    </row>
    <row r="302" spans="1:41" ht="63.75" hidden="1" customHeight="1">
      <c r="A302" s="107" t="s">
        <v>934</v>
      </c>
      <c r="B302" s="118">
        <v>765030</v>
      </c>
      <c r="C302" s="118">
        <v>6</v>
      </c>
      <c r="D302" s="119" t="s">
        <v>167</v>
      </c>
      <c r="E302" s="118">
        <v>1029</v>
      </c>
      <c r="F302" s="119" t="s">
        <v>168</v>
      </c>
      <c r="G302" s="119" t="s">
        <v>893</v>
      </c>
      <c r="H302" s="119" t="s">
        <v>167</v>
      </c>
      <c r="I302" s="119" t="s">
        <v>167</v>
      </c>
      <c r="J302" s="118">
        <v>250</v>
      </c>
      <c r="K302" s="119" t="s">
        <v>188</v>
      </c>
      <c r="L302" s="121" t="s">
        <v>530</v>
      </c>
      <c r="M302" s="120" t="s">
        <v>491</v>
      </c>
      <c r="N302" s="129" t="s">
        <v>749</v>
      </c>
      <c r="O302" s="118" t="s">
        <v>172</v>
      </c>
      <c r="P302" s="118"/>
      <c r="Q302" s="123" t="s">
        <v>173</v>
      </c>
      <c r="R302" s="108" t="e">
        <f>SUMIF([2]DATA!$B$1:$B$65536,'Appendix N'!$AO302,[2]DATA!O$1:O$65536)</f>
        <v>#VALUE!</v>
      </c>
      <c r="S302" s="108">
        <v>-348765</v>
      </c>
      <c r="T302" s="108" t="e">
        <f t="shared" si="62"/>
        <v>#VALUE!</v>
      </c>
      <c r="U302" s="108"/>
      <c r="V302" s="108">
        <v>0</v>
      </c>
      <c r="W302" s="108">
        <v>0</v>
      </c>
      <c r="X302" s="108"/>
      <c r="Y302" s="108">
        <f t="shared" si="64"/>
        <v>0</v>
      </c>
      <c r="Z302" s="108"/>
      <c r="AA302" s="108">
        <f t="shared" si="66"/>
        <v>0</v>
      </c>
      <c r="AB302" s="111" t="e">
        <f t="shared" si="63"/>
        <v>#VALUE!</v>
      </c>
      <c r="AC302" s="111" t="e">
        <f t="shared" si="69"/>
        <v>#VALUE!</v>
      </c>
      <c r="AD302" s="112" t="e">
        <f t="shared" si="67"/>
        <v>#DIV/0!</v>
      </c>
      <c r="AE302" s="229" t="s">
        <v>910</v>
      </c>
      <c r="AF302" s="113" t="s">
        <v>248</v>
      </c>
      <c r="AG302" s="114" t="s">
        <v>227</v>
      </c>
      <c r="AH302" s="115" t="s">
        <v>248</v>
      </c>
      <c r="AI302" s="107" t="s">
        <v>935</v>
      </c>
      <c r="AJ302" s="107" t="s">
        <v>384</v>
      </c>
      <c r="AL302" s="115" t="s">
        <v>834</v>
      </c>
      <c r="AM302" s="116" t="s">
        <v>835</v>
      </c>
      <c r="AN302" s="162" t="s">
        <v>936</v>
      </c>
      <c r="AO302" s="117" t="str">
        <f t="shared" si="61"/>
        <v>765/030/6/01/1029</v>
      </c>
    </row>
    <row r="303" spans="1:41" ht="35.1" customHeight="1">
      <c r="A303" s="107" t="s">
        <v>937</v>
      </c>
      <c r="B303" s="118">
        <v>770005</v>
      </c>
      <c r="C303" s="118">
        <v>4</v>
      </c>
      <c r="D303" s="119" t="s">
        <v>167</v>
      </c>
      <c r="E303" s="118">
        <v>1018</v>
      </c>
      <c r="F303" s="119" t="s">
        <v>168</v>
      </c>
      <c r="G303" s="119" t="s">
        <v>893</v>
      </c>
      <c r="H303" s="119" t="s">
        <v>167</v>
      </c>
      <c r="I303" s="119" t="s">
        <v>167</v>
      </c>
      <c r="J303" s="118">
        <v>260</v>
      </c>
      <c r="K303" s="119" t="s">
        <v>188</v>
      </c>
      <c r="L303" s="121" t="s">
        <v>530</v>
      </c>
      <c r="M303" s="128" t="s">
        <v>197</v>
      </c>
      <c r="N303" s="129" t="s">
        <v>749</v>
      </c>
      <c r="O303" s="118" t="s">
        <v>172</v>
      </c>
      <c r="P303" s="118"/>
      <c r="Q303" s="235" t="s">
        <v>190</v>
      </c>
      <c r="R303" s="110" t="e">
        <f>SUMIF([2]DATA!$B$1:$B$65536,'Appendix N'!$AO303,[2]DATA!O$1:O$65536)</f>
        <v>#VALUE!</v>
      </c>
      <c r="S303" s="108">
        <v>0</v>
      </c>
      <c r="T303" s="108" t="e">
        <f t="shared" si="62"/>
        <v>#VALUE!</v>
      </c>
      <c r="U303" s="108" t="e">
        <f>SUM(SUMIF([2]DATA!$B$1:$B$65536,'Appendix N'!$AO303,[2]DATA!P$1:P$65536),SUMIF([2]DATA!$B$1:$B$65536,'Appendix N'!$AO303,[2]DATA!Q$1:Q$65536))</f>
        <v>#VALUE!</v>
      </c>
      <c r="V303" s="108">
        <v>1300000</v>
      </c>
      <c r="W303" s="108">
        <v>146711.13999999998</v>
      </c>
      <c r="X303" s="108">
        <v>415649.78</v>
      </c>
      <c r="Y303" s="108">
        <f t="shared" si="64"/>
        <v>562360.92000000004</v>
      </c>
      <c r="Z303" s="108"/>
      <c r="AA303" s="108">
        <f t="shared" si="66"/>
        <v>737639.08</v>
      </c>
      <c r="AB303" s="111" t="e">
        <f t="shared" si="63"/>
        <v>#VALUE!</v>
      </c>
      <c r="AC303" s="111" t="e">
        <f t="shared" si="69"/>
        <v>#VALUE!</v>
      </c>
      <c r="AD303" s="112">
        <f t="shared" si="67"/>
        <v>0.4325853230769231</v>
      </c>
      <c r="AE303" s="234">
        <v>40725</v>
      </c>
      <c r="AF303" s="113" t="s">
        <v>642</v>
      </c>
      <c r="AG303" s="114" t="s">
        <v>395</v>
      </c>
      <c r="AH303" s="115" t="s">
        <v>738</v>
      </c>
      <c r="AI303" s="107" t="s">
        <v>384</v>
      </c>
      <c r="AJ303" s="107" t="s">
        <v>284</v>
      </c>
      <c r="AL303" s="115" t="s">
        <v>938</v>
      </c>
      <c r="AM303" s="182"/>
      <c r="AN303" s="107" t="s">
        <v>939</v>
      </c>
      <c r="AO303" s="117" t="str">
        <f t="shared" si="61"/>
        <v>770/005/4/01/1018</v>
      </c>
    </row>
    <row r="304" spans="1:41" ht="30" customHeight="1">
      <c r="A304" s="107" t="s">
        <v>940</v>
      </c>
      <c r="B304" s="118">
        <v>770005</v>
      </c>
      <c r="C304" s="118">
        <v>5</v>
      </c>
      <c r="D304" s="119" t="s">
        <v>168</v>
      </c>
      <c r="E304" s="118">
        <v>1235</v>
      </c>
      <c r="F304" s="119" t="s">
        <v>168</v>
      </c>
      <c r="G304" s="119" t="s">
        <v>893</v>
      </c>
      <c r="H304" s="119" t="s">
        <v>167</v>
      </c>
      <c r="I304" s="119" t="s">
        <v>167</v>
      </c>
      <c r="J304" s="118">
        <v>260</v>
      </c>
      <c r="K304" s="119" t="s">
        <v>188</v>
      </c>
      <c r="L304" s="128" t="s">
        <v>492</v>
      </c>
      <c r="M304" s="128" t="s">
        <v>197</v>
      </c>
      <c r="N304" s="129" t="s">
        <v>749</v>
      </c>
      <c r="O304" s="118" t="s">
        <v>172</v>
      </c>
      <c r="P304" s="118"/>
      <c r="Q304" s="235" t="s">
        <v>190</v>
      </c>
      <c r="R304" s="110" t="e">
        <f>SUMIF([2]DATA!$B$1:$B$65536,'Appendix N'!$AO304,[2]DATA!O$1:O$65536)</f>
        <v>#VALUE!</v>
      </c>
      <c r="S304" s="108">
        <v>1700000</v>
      </c>
      <c r="T304" s="108" t="e">
        <f>SUM(R304:S304)</f>
        <v>#VALUE!</v>
      </c>
      <c r="U304" s="108"/>
      <c r="V304" s="108">
        <v>1700000</v>
      </c>
      <c r="W304" s="108">
        <v>0</v>
      </c>
      <c r="X304" s="108">
        <v>0</v>
      </c>
      <c r="Y304" s="108">
        <f t="shared" si="64"/>
        <v>0</v>
      </c>
      <c r="Z304" s="108"/>
      <c r="AA304" s="108">
        <f t="shared" si="66"/>
        <v>1700000</v>
      </c>
      <c r="AB304" s="111" t="e">
        <f>IF(T304&lt;&gt;0,Y304/T304,0)</f>
        <v>#VALUE!</v>
      </c>
      <c r="AC304" s="111" t="e">
        <f t="shared" si="69"/>
        <v>#VALUE!</v>
      </c>
      <c r="AD304" s="112">
        <f t="shared" si="67"/>
        <v>0</v>
      </c>
      <c r="AE304" s="234"/>
      <c r="AF304" s="113"/>
      <c r="AG304" s="114"/>
      <c r="AH304" s="115"/>
      <c r="AL304" s="115"/>
      <c r="AM304" s="116"/>
      <c r="AN304" s="107" t="s">
        <v>941</v>
      </c>
      <c r="AO304" s="117" t="str">
        <f t="shared" si="61"/>
        <v>770/005/5/05/1235</v>
      </c>
    </row>
    <row r="305" spans="1:42" ht="30" customHeight="1">
      <c r="A305" s="107" t="s">
        <v>942</v>
      </c>
      <c r="B305" s="118">
        <v>770015</v>
      </c>
      <c r="C305" s="119" t="s">
        <v>943</v>
      </c>
      <c r="D305" s="119" t="s">
        <v>167</v>
      </c>
      <c r="E305" s="118">
        <v>1019</v>
      </c>
      <c r="F305" s="119" t="s">
        <v>168</v>
      </c>
      <c r="G305" s="118">
        <v>10</v>
      </c>
      <c r="H305" s="119" t="s">
        <v>167</v>
      </c>
      <c r="I305" s="119" t="s">
        <v>167</v>
      </c>
      <c r="J305" s="118">
        <v>100</v>
      </c>
      <c r="K305" s="119" t="s">
        <v>188</v>
      </c>
      <c r="L305" s="121" t="s">
        <v>87</v>
      </c>
      <c r="M305" s="128" t="s">
        <v>197</v>
      </c>
      <c r="N305" s="129" t="s">
        <v>864</v>
      </c>
      <c r="O305" s="118" t="s">
        <v>172</v>
      </c>
      <c r="P305" s="118"/>
      <c r="Q305" s="235" t="s">
        <v>190</v>
      </c>
      <c r="R305" s="110" t="e">
        <f>SUMIF([2]DATA!$B$1:$B$65536,'Appendix N'!$AO305,[2]DATA!O$1:O$65536)</f>
        <v>#VALUE!</v>
      </c>
      <c r="S305" s="108">
        <v>0</v>
      </c>
      <c r="T305" s="108" t="e">
        <f t="shared" si="62"/>
        <v>#VALUE!</v>
      </c>
      <c r="U305" s="108" t="e">
        <f>SUM(SUMIF([2]DATA!$B$1:$B$65536,'Appendix N'!$AO305,[2]DATA!P$1:P$65536),SUMIF([2]DATA!$B$1:$B$65536,'Appendix N'!$AO305,[2]DATA!Q$1:Q$65536))</f>
        <v>#VALUE!</v>
      </c>
      <c r="V305" s="108">
        <v>1000000</v>
      </c>
      <c r="W305" s="108">
        <v>684204</v>
      </c>
      <c r="X305" s="108">
        <v>0</v>
      </c>
      <c r="Y305" s="108">
        <f t="shared" si="64"/>
        <v>684204</v>
      </c>
      <c r="Z305" s="108"/>
      <c r="AA305" s="108">
        <f t="shared" si="66"/>
        <v>315796</v>
      </c>
      <c r="AB305" s="111" t="e">
        <f t="shared" si="63"/>
        <v>#VALUE!</v>
      </c>
      <c r="AC305" s="111" t="e">
        <f t="shared" si="69"/>
        <v>#VALUE!</v>
      </c>
      <c r="AD305" s="112">
        <f t="shared" si="67"/>
        <v>0.68420400000000003</v>
      </c>
      <c r="AE305" s="201">
        <v>40724</v>
      </c>
      <c r="AF305" s="113"/>
      <c r="AG305" s="114" t="s">
        <v>384</v>
      </c>
      <c r="AH305" s="115" t="s">
        <v>384</v>
      </c>
      <c r="AI305" s="107" t="s">
        <v>384</v>
      </c>
      <c r="AJ305" s="107" t="s">
        <v>384</v>
      </c>
      <c r="AL305" s="115" t="s">
        <v>944</v>
      </c>
      <c r="AM305" s="182" t="s">
        <v>289</v>
      </c>
      <c r="AN305" s="107" t="s">
        <v>945</v>
      </c>
      <c r="AO305" s="117" t="str">
        <f t="shared" si="61"/>
        <v>770/015/4/01/1019</v>
      </c>
    </row>
    <row r="306" spans="1:42" ht="25.15" hidden="1" customHeight="1">
      <c r="A306" s="107" t="s">
        <v>946</v>
      </c>
      <c r="B306" s="118">
        <v>770030</v>
      </c>
      <c r="C306" s="118">
        <v>6</v>
      </c>
      <c r="D306" s="119" t="s">
        <v>167</v>
      </c>
      <c r="E306" s="118">
        <v>1030</v>
      </c>
      <c r="F306" s="119" t="s">
        <v>168</v>
      </c>
      <c r="G306" s="118">
        <v>10</v>
      </c>
      <c r="H306" s="119" t="s">
        <v>167</v>
      </c>
      <c r="I306" s="119" t="s">
        <v>167</v>
      </c>
      <c r="J306" s="118">
        <v>100</v>
      </c>
      <c r="K306" s="119" t="s">
        <v>188</v>
      </c>
      <c r="L306" s="121" t="s">
        <v>87</v>
      </c>
      <c r="M306" s="128" t="s">
        <v>197</v>
      </c>
      <c r="N306" s="129" t="s">
        <v>864</v>
      </c>
      <c r="O306" s="118"/>
      <c r="P306" s="118" t="s">
        <v>172</v>
      </c>
      <c r="Q306" s="235" t="s">
        <v>173</v>
      </c>
      <c r="R306" s="110" t="e">
        <f>SUMIF([2]DATA!$B$1:$B$65536,'Appendix N'!$AO306,[2]DATA!O$1:O$65536)</f>
        <v>#VALUE!</v>
      </c>
      <c r="S306" s="108">
        <v>-210479</v>
      </c>
      <c r="T306" s="108" t="e">
        <f t="shared" si="62"/>
        <v>#VALUE!</v>
      </c>
      <c r="U306" s="108"/>
      <c r="V306" s="108">
        <v>0</v>
      </c>
      <c r="W306" s="108">
        <v>0</v>
      </c>
      <c r="X306" s="108"/>
      <c r="Y306" s="108">
        <f t="shared" si="64"/>
        <v>0</v>
      </c>
      <c r="Z306" s="108"/>
      <c r="AA306" s="108">
        <f t="shared" si="66"/>
        <v>0</v>
      </c>
      <c r="AB306" s="111" t="e">
        <f t="shared" si="63"/>
        <v>#VALUE!</v>
      </c>
      <c r="AC306" s="111" t="e">
        <f t="shared" si="69"/>
        <v>#VALUE!</v>
      </c>
      <c r="AD306" s="112" t="e">
        <f t="shared" si="67"/>
        <v>#DIV/0!</v>
      </c>
      <c r="AE306" s="201">
        <v>40724</v>
      </c>
      <c r="AF306" s="113"/>
      <c r="AG306" s="114" t="s">
        <v>384</v>
      </c>
      <c r="AH306" s="115" t="s">
        <v>384</v>
      </c>
      <c r="AI306" s="107" t="s">
        <v>384</v>
      </c>
      <c r="AJ306" s="107" t="s">
        <v>384</v>
      </c>
      <c r="AL306" s="115" t="s">
        <v>947</v>
      </c>
      <c r="AM306" s="116">
        <v>40664</v>
      </c>
      <c r="AN306" s="162" t="s">
        <v>289</v>
      </c>
      <c r="AO306" s="117" t="str">
        <f t="shared" si="61"/>
        <v>770/030/6/01/1030</v>
      </c>
    </row>
    <row r="307" spans="1:42" ht="30" customHeight="1">
      <c r="A307" s="107" t="s">
        <v>948</v>
      </c>
      <c r="B307" s="118">
        <v>770030</v>
      </c>
      <c r="C307" s="118">
        <v>4</v>
      </c>
      <c r="D307" s="119" t="s">
        <v>167</v>
      </c>
      <c r="E307" s="118">
        <v>1020</v>
      </c>
      <c r="F307" s="119" t="s">
        <v>168</v>
      </c>
      <c r="G307" s="118">
        <v>10</v>
      </c>
      <c r="H307" s="119" t="s">
        <v>167</v>
      </c>
      <c r="I307" s="119" t="s">
        <v>167</v>
      </c>
      <c r="J307" s="118">
        <v>100</v>
      </c>
      <c r="K307" s="119" t="s">
        <v>188</v>
      </c>
      <c r="L307" s="121" t="s">
        <v>87</v>
      </c>
      <c r="M307" s="128" t="s">
        <v>197</v>
      </c>
      <c r="N307" s="129" t="s">
        <v>949</v>
      </c>
      <c r="O307" s="118" t="s">
        <v>172</v>
      </c>
      <c r="P307" s="118"/>
      <c r="Q307" s="130" t="s">
        <v>190</v>
      </c>
      <c r="R307" s="110" t="e">
        <f>SUMIF([2]DATA!$B$1:$B$65536,'Appendix N'!$AO307,[2]DATA!O$1:O$65536)</f>
        <v>#VALUE!</v>
      </c>
      <c r="S307" s="108">
        <v>0</v>
      </c>
      <c r="T307" s="108" t="e">
        <f t="shared" si="62"/>
        <v>#VALUE!</v>
      </c>
      <c r="U307" s="108" t="e">
        <f>SUM(SUMIF([2]DATA!$B$1:$B$65536,'Appendix N'!$AO307,[2]DATA!P$1:P$65536),SUMIF([2]DATA!$B$1:$B$65536,'Appendix N'!$AO307,[2]DATA!Q$1:Q$65536))</f>
        <v>#VALUE!</v>
      </c>
      <c r="V307" s="108">
        <v>1000000</v>
      </c>
      <c r="W307" s="108">
        <v>8644.7000000000007</v>
      </c>
      <c r="X307" s="108">
        <v>-8644.7000000000007</v>
      </c>
      <c r="Y307" s="108">
        <f t="shared" si="64"/>
        <v>0</v>
      </c>
      <c r="Z307" s="108"/>
      <c r="AA307" s="108">
        <f t="shared" si="66"/>
        <v>1000000</v>
      </c>
      <c r="AB307" s="111" t="e">
        <f t="shared" si="63"/>
        <v>#VALUE!</v>
      </c>
      <c r="AC307" s="111" t="e">
        <f t="shared" si="69"/>
        <v>#VALUE!</v>
      </c>
      <c r="AD307" s="112">
        <f t="shared" si="67"/>
        <v>0</v>
      </c>
      <c r="AE307" s="201">
        <v>40724</v>
      </c>
      <c r="AF307" s="113"/>
      <c r="AG307" s="114" t="s">
        <v>384</v>
      </c>
      <c r="AH307" s="115" t="s">
        <v>384</v>
      </c>
      <c r="AI307" s="107" t="s">
        <v>384</v>
      </c>
      <c r="AJ307" s="107" t="s">
        <v>384</v>
      </c>
      <c r="AL307" s="115" t="s">
        <v>950</v>
      </c>
      <c r="AM307" s="182" t="s">
        <v>716</v>
      </c>
      <c r="AN307" s="107" t="s">
        <v>951</v>
      </c>
      <c r="AO307" s="117" t="str">
        <f t="shared" si="61"/>
        <v>770/030/4/01/1020</v>
      </c>
    </row>
    <row r="308" spans="1:42" s="150" customFormat="1" ht="30" customHeight="1" thickBot="1">
      <c r="A308" s="131" t="s">
        <v>952</v>
      </c>
      <c r="B308" s="132"/>
      <c r="C308" s="132"/>
      <c r="D308" s="132"/>
      <c r="E308" s="132"/>
      <c r="F308" s="132"/>
      <c r="G308" s="132"/>
      <c r="H308" s="132"/>
      <c r="I308" s="132"/>
      <c r="J308" s="132"/>
      <c r="K308" s="132"/>
      <c r="L308" s="133">
        <v>9</v>
      </c>
      <c r="M308" s="133"/>
      <c r="N308" s="134"/>
      <c r="O308" s="132"/>
      <c r="P308" s="132"/>
      <c r="Q308" s="253"/>
      <c r="R308" s="136" t="e">
        <f>SUM(R255:R307)</f>
        <v>#VALUE!</v>
      </c>
      <c r="S308" s="136">
        <f>SUM(S255:S307)</f>
        <v>7761052</v>
      </c>
      <c r="T308" s="136" t="e">
        <f>SUM(T255:T307)</f>
        <v>#VALUE!</v>
      </c>
      <c r="U308" s="136" t="e">
        <f>SUM(U255:U307)</f>
        <v>#VALUE!</v>
      </c>
      <c r="V308" s="136">
        <v>57634998</v>
      </c>
      <c r="W308" s="136">
        <v>15762552.779999997</v>
      </c>
      <c r="X308" s="136">
        <f>SUM(X255:X307)</f>
        <v>14270411.140000001</v>
      </c>
      <c r="Y308" s="136">
        <f>SUM(Y255:Y307)</f>
        <v>30178502.310000002</v>
      </c>
      <c r="Z308" s="136">
        <f>SUM(Z255:Z307)</f>
        <v>0</v>
      </c>
      <c r="AA308" s="136">
        <f>SUM(AA255:AA307)</f>
        <v>27456495.689999998</v>
      </c>
      <c r="AB308" s="139" t="e">
        <f>Y308/T308</f>
        <v>#VALUE!</v>
      </c>
      <c r="AC308" s="139" t="e">
        <f t="shared" si="69"/>
        <v>#VALUE!</v>
      </c>
      <c r="AD308" s="140">
        <f t="shared" si="67"/>
        <v>0.52361418161235995</v>
      </c>
      <c r="AE308" s="223"/>
      <c r="AF308" s="224"/>
      <c r="AG308" s="223"/>
      <c r="AH308" s="225"/>
      <c r="AI308" s="220"/>
      <c r="AJ308" s="220"/>
      <c r="AK308" s="220"/>
      <c r="AL308" s="225"/>
      <c r="AM308" s="226"/>
      <c r="AN308" s="220"/>
      <c r="AO308" s="145" t="str">
        <f t="shared" si="61"/>
        <v/>
      </c>
      <c r="AP308" s="74"/>
    </row>
    <row r="309" spans="1:42" ht="30" customHeight="1" thickTop="1">
      <c r="A309" s="107"/>
      <c r="B309" s="118"/>
      <c r="C309" s="118"/>
      <c r="D309" s="118"/>
      <c r="E309" s="118"/>
      <c r="F309" s="118"/>
      <c r="G309" s="118"/>
      <c r="H309" s="118"/>
      <c r="I309" s="118"/>
      <c r="J309" s="118"/>
      <c r="K309" s="118"/>
      <c r="L309" s="121"/>
      <c r="M309" s="121"/>
      <c r="N309" s="129"/>
      <c r="O309" s="118"/>
      <c r="P309" s="118"/>
      <c r="Q309" s="107"/>
      <c r="R309" s="108"/>
      <c r="S309" s="108"/>
      <c r="T309" s="108"/>
      <c r="U309" s="108"/>
      <c r="V309" s="108"/>
      <c r="W309" s="108"/>
      <c r="X309" s="108"/>
      <c r="Y309" s="108"/>
      <c r="Z309" s="108"/>
      <c r="AA309" s="108"/>
      <c r="AB309" s="111"/>
      <c r="AC309" s="111"/>
      <c r="AD309" s="112"/>
      <c r="AE309" s="114"/>
      <c r="AF309" s="113"/>
      <c r="AG309" s="114"/>
      <c r="AH309" s="115"/>
      <c r="AL309" s="115"/>
      <c r="AM309" s="116"/>
      <c r="AN309" s="107"/>
      <c r="AO309" s="117" t="str">
        <f t="shared" si="61"/>
        <v/>
      </c>
    </row>
    <row r="310" spans="1:42" ht="30" customHeight="1">
      <c r="A310" s="107"/>
      <c r="B310" s="118"/>
      <c r="C310" s="118"/>
      <c r="D310" s="118"/>
      <c r="E310" s="118"/>
      <c r="F310" s="118"/>
      <c r="G310" s="118"/>
      <c r="H310" s="118"/>
      <c r="I310" s="118"/>
      <c r="J310" s="118"/>
      <c r="K310" s="118"/>
      <c r="L310" s="121"/>
      <c r="M310" s="121"/>
      <c r="N310" s="129"/>
      <c r="O310" s="118"/>
      <c r="P310" s="118"/>
      <c r="Q310" s="107"/>
      <c r="R310" s="108"/>
      <c r="S310" s="108"/>
      <c r="T310" s="108"/>
      <c r="U310" s="108"/>
      <c r="V310" s="108"/>
      <c r="W310" s="108"/>
      <c r="X310" s="108"/>
      <c r="Y310" s="108"/>
      <c r="Z310" s="108"/>
      <c r="AA310" s="108"/>
      <c r="AB310" s="111"/>
      <c r="AC310" s="111"/>
      <c r="AD310" s="112"/>
      <c r="AE310" s="114"/>
      <c r="AF310" s="113"/>
      <c r="AG310" s="114"/>
      <c r="AH310" s="115"/>
      <c r="AL310" s="115"/>
      <c r="AM310" s="116"/>
      <c r="AN310" s="107"/>
      <c r="AO310" s="117" t="str">
        <f t="shared" si="61"/>
        <v/>
      </c>
    </row>
    <row r="311" spans="1:42" ht="30" customHeight="1">
      <c r="A311" s="254"/>
      <c r="B311" s="255"/>
      <c r="C311" s="255"/>
      <c r="D311" s="255"/>
      <c r="E311" s="255"/>
      <c r="F311" s="255"/>
      <c r="G311" s="255"/>
      <c r="H311" s="255"/>
      <c r="I311" s="255"/>
      <c r="J311" s="255"/>
      <c r="K311" s="91"/>
      <c r="L311" s="155"/>
      <c r="M311" s="155"/>
      <c r="N311" s="156"/>
      <c r="O311" s="156"/>
      <c r="P311" s="156"/>
      <c r="Q311" s="115"/>
      <c r="R311" s="157"/>
      <c r="S311" s="157"/>
      <c r="T311" s="157"/>
      <c r="U311" s="157"/>
      <c r="V311" s="157"/>
      <c r="W311" s="157"/>
      <c r="X311" s="157"/>
      <c r="Y311" s="108"/>
      <c r="Z311" s="152"/>
      <c r="AA311" s="108"/>
      <c r="AB311" s="159"/>
      <c r="AC311" s="159"/>
      <c r="AD311" s="112"/>
      <c r="AE311" s="114"/>
      <c r="AG311" s="114"/>
      <c r="AL311" s="115"/>
      <c r="AM311" s="116"/>
      <c r="AN311" s="107"/>
      <c r="AO311" s="117" t="str">
        <f t="shared" si="61"/>
        <v/>
      </c>
    </row>
    <row r="312" spans="1:42" ht="30" customHeight="1" thickBot="1">
      <c r="A312" s="131" t="s">
        <v>953</v>
      </c>
      <c r="B312" s="132"/>
      <c r="C312" s="132"/>
      <c r="D312" s="132"/>
      <c r="E312" s="132"/>
      <c r="F312" s="132"/>
      <c r="G312" s="132"/>
      <c r="H312" s="132"/>
      <c r="I312" s="132"/>
      <c r="J312" s="132"/>
      <c r="K312" s="132"/>
      <c r="L312" s="133"/>
      <c r="M312" s="133"/>
      <c r="N312" s="134"/>
      <c r="O312" s="132"/>
      <c r="P312" s="132"/>
      <c r="Q312" s="220"/>
      <c r="R312" s="136"/>
      <c r="S312" s="136"/>
      <c r="T312" s="136" t="e">
        <f>#REF!+#REF!+#REF!+#REF!+T223</f>
        <v>#REF!</v>
      </c>
      <c r="U312" s="136" t="e">
        <f>#REF!+#REF!+#REF!+#REF!+U223</f>
        <v>#REF!</v>
      </c>
      <c r="V312" s="136">
        <v>729035035</v>
      </c>
      <c r="W312" s="136">
        <v>172660158.23000002</v>
      </c>
      <c r="X312" s="136">
        <f>X18+X24+X59+X68+X80+X194+X223+X251+X308</f>
        <v>106227539.09999996</v>
      </c>
      <c r="Y312" s="136">
        <f>Y18+Y24+Y59+Y68+Y80+Y194+Y223+Y251+Y308</f>
        <v>278887697.32999992</v>
      </c>
      <c r="Z312" s="136">
        <f>Z18+Z24+Z59+Z68+Z80+Z194+Z223+Z251+Z308</f>
        <v>225212.09999999998</v>
      </c>
      <c r="AA312" s="136">
        <f>AA18+AA24+AA59+AA68+AA80+AA194+AA223+AA251+AA308</f>
        <v>450147337.67000008</v>
      </c>
      <c r="AB312" s="139" t="e">
        <f>Y312/T312</f>
        <v>#REF!</v>
      </c>
      <c r="AC312" s="139"/>
      <c r="AD312" s="140">
        <f>Y312/V312</f>
        <v>0.38254361442313939</v>
      </c>
      <c r="AE312" s="223"/>
      <c r="AF312" s="224"/>
      <c r="AG312" s="223"/>
      <c r="AH312" s="225"/>
      <c r="AI312" s="220"/>
      <c r="AJ312" s="220"/>
      <c r="AK312" s="220"/>
      <c r="AL312" s="225"/>
      <c r="AM312" s="226"/>
      <c r="AN312" s="220"/>
      <c r="AO312" s="145" t="str">
        <f t="shared" si="61"/>
        <v/>
      </c>
    </row>
    <row r="313" spans="1:42" ht="30" customHeight="1" thickTop="1">
      <c r="A313" s="254"/>
      <c r="B313" s="255"/>
      <c r="C313" s="255"/>
      <c r="D313" s="255"/>
      <c r="E313" s="255"/>
      <c r="F313" s="255"/>
      <c r="G313" s="255"/>
      <c r="H313" s="255"/>
      <c r="I313" s="255"/>
      <c r="J313" s="255"/>
      <c r="K313" s="91"/>
      <c r="L313" s="155"/>
      <c r="M313" s="155"/>
      <c r="N313" s="156"/>
      <c r="O313" s="156"/>
      <c r="P313" s="156"/>
      <c r="Q313" s="115"/>
      <c r="R313" s="157"/>
      <c r="S313" s="157"/>
      <c r="T313" s="157"/>
      <c r="U313" s="157"/>
      <c r="V313" s="157"/>
      <c r="W313" s="157"/>
      <c r="X313" s="157"/>
      <c r="Y313" s="108"/>
      <c r="Z313" s="152"/>
      <c r="AA313" s="108"/>
      <c r="AB313" s="159"/>
      <c r="AC313" s="159"/>
      <c r="AD313" s="112"/>
      <c r="AE313" s="114"/>
      <c r="AG313" s="114"/>
      <c r="AL313" s="115"/>
      <c r="AM313" s="116"/>
      <c r="AN313" s="107"/>
      <c r="AO313" s="117" t="str">
        <f t="shared" si="61"/>
        <v/>
      </c>
    </row>
    <row r="314" spans="1:42" ht="30" customHeight="1">
      <c r="A314" s="174" t="s">
        <v>954</v>
      </c>
      <c r="B314" s="175">
        <v>320005</v>
      </c>
      <c r="C314" s="175">
        <v>5</v>
      </c>
      <c r="D314" s="176" t="s">
        <v>168</v>
      </c>
      <c r="E314" s="175">
        <v>1200</v>
      </c>
      <c r="F314" s="176" t="s">
        <v>168</v>
      </c>
      <c r="G314" s="176" t="s">
        <v>187</v>
      </c>
      <c r="H314" s="176" t="s">
        <v>167</v>
      </c>
      <c r="I314" s="176" t="s">
        <v>167</v>
      </c>
      <c r="J314" s="175">
        <v>320</v>
      </c>
      <c r="K314" s="177" t="s">
        <v>169</v>
      </c>
      <c r="L314" s="256" t="s">
        <v>323</v>
      </c>
      <c r="M314" s="125" t="s">
        <v>171</v>
      </c>
      <c r="N314" s="146" t="s">
        <v>388</v>
      </c>
      <c r="O314" s="146" t="s">
        <v>172</v>
      </c>
      <c r="P314" s="146"/>
      <c r="Q314" s="178" t="s">
        <v>190</v>
      </c>
      <c r="R314" s="179" t="e">
        <f>SUMIF([2]DATA!$B$1:$B$65536,'Appendix N'!$AO314,[2]DATA!O$1:O$65536)</f>
        <v>#VALUE!</v>
      </c>
      <c r="S314" s="179">
        <v>4890900</v>
      </c>
      <c r="T314" s="179" t="e">
        <f>SUM(R314:S314)</f>
        <v>#VALUE!</v>
      </c>
      <c r="U314" s="108"/>
      <c r="V314" s="179">
        <v>2506349</v>
      </c>
      <c r="W314" s="179">
        <v>0</v>
      </c>
      <c r="X314" s="109">
        <v>0</v>
      </c>
      <c r="Y314" s="108">
        <f>W314+X314</f>
        <v>0</v>
      </c>
      <c r="Z314" s="108"/>
      <c r="AA314" s="108">
        <f>V314-Y314</f>
        <v>2506349</v>
      </c>
      <c r="AB314" s="111" t="e">
        <f>IF(T314&lt;&gt;0,Y314/T314,0)</f>
        <v>#VALUE!</v>
      </c>
      <c r="AC314" s="111" t="e">
        <f>Y314/R314</f>
        <v>#VALUE!</v>
      </c>
      <c r="AD314" s="112">
        <f>Y314/V314</f>
        <v>0</v>
      </c>
      <c r="AE314" s="181"/>
      <c r="AF314" s="182"/>
      <c r="AG314" s="146"/>
      <c r="AL314" s="115"/>
      <c r="AM314" s="183"/>
      <c r="AN314" s="107" t="s">
        <v>955</v>
      </c>
      <c r="AO314" s="117" t="str">
        <f t="shared" si="61"/>
        <v>320/005/5/05/1200</v>
      </c>
    </row>
    <row r="315" spans="1:42" ht="30" customHeight="1">
      <c r="A315" s="104"/>
      <c r="B315" s="105"/>
      <c r="C315" s="105"/>
      <c r="D315" s="105"/>
      <c r="E315" s="105"/>
      <c r="F315" s="105"/>
      <c r="G315" s="105"/>
      <c r="H315" s="105"/>
      <c r="I315" s="105"/>
      <c r="J315" s="105"/>
      <c r="K315" s="105"/>
      <c r="L315" s="106"/>
      <c r="M315" s="106"/>
      <c r="N315" s="122"/>
      <c r="O315" s="105"/>
      <c r="P315" s="105"/>
      <c r="Q315" s="219"/>
      <c r="R315" s="152"/>
      <c r="S315" s="152"/>
      <c r="T315" s="108"/>
      <c r="U315" s="108"/>
      <c r="V315" s="108"/>
      <c r="W315" s="108"/>
      <c r="X315" s="152"/>
      <c r="Y315" s="108"/>
      <c r="Z315" s="152"/>
      <c r="AA315" s="108"/>
      <c r="AB315" s="111"/>
      <c r="AC315" s="111"/>
      <c r="AD315" s="112"/>
      <c r="AE315" s="114"/>
      <c r="AF315" s="113"/>
      <c r="AG315" s="114"/>
      <c r="AH315" s="115"/>
      <c r="AL315" s="115"/>
      <c r="AM315" s="116"/>
      <c r="AN315" s="107"/>
      <c r="AO315" s="117" t="str">
        <f t="shared" si="61"/>
        <v/>
      </c>
    </row>
    <row r="316" spans="1:42" s="150" customFormat="1" ht="30" customHeight="1" thickBot="1">
      <c r="A316" s="257" t="s">
        <v>956</v>
      </c>
      <c r="B316" s="258"/>
      <c r="C316" s="258"/>
      <c r="D316" s="258"/>
      <c r="E316" s="258"/>
      <c r="F316" s="258"/>
      <c r="G316" s="258"/>
      <c r="H316" s="258"/>
      <c r="I316" s="258"/>
      <c r="J316" s="258"/>
      <c r="K316" s="258"/>
      <c r="L316" s="259"/>
      <c r="M316" s="259"/>
      <c r="N316" s="260"/>
      <c r="O316" s="258"/>
      <c r="P316" s="258"/>
      <c r="Q316" s="261"/>
      <c r="R316" s="262" t="e">
        <f>#REF!+#REF!+#REF!+#REF!+R223</f>
        <v>#REF!</v>
      </c>
      <c r="S316" s="262" t="e">
        <f>#REF!+#REF!+#REF!+#REF!+S223+S314</f>
        <v>#REF!</v>
      </c>
      <c r="T316" s="262" t="e">
        <f>#REF!+#REF!+#REF!+#REF!+T223+T314</f>
        <v>#REF!</v>
      </c>
      <c r="U316" s="262" t="e">
        <f>#REF!+#REF!+#REF!+#REF!+U223+U314</f>
        <v>#REF!</v>
      </c>
      <c r="V316" s="136">
        <v>731541384</v>
      </c>
      <c r="W316" s="136">
        <v>172660158.22999999</v>
      </c>
      <c r="X316" s="136">
        <f>X312+X314</f>
        <v>106227539.09999996</v>
      </c>
      <c r="Y316" s="136">
        <f>Y312+Y314</f>
        <v>278887697.32999992</v>
      </c>
      <c r="Z316" s="136">
        <f>Z312+Z314</f>
        <v>225212.09999999998</v>
      </c>
      <c r="AA316" s="136">
        <f>AA312+AA314</f>
        <v>452653686.67000008</v>
      </c>
      <c r="AB316" s="139" t="e">
        <f>Y316/T316</f>
        <v>#REF!</v>
      </c>
      <c r="AC316" s="139" t="e">
        <f>Y316/R316</f>
        <v>#REF!</v>
      </c>
      <c r="AD316" s="140">
        <f>Y316/V316</f>
        <v>0.3812329738682288</v>
      </c>
      <c r="AE316" s="223"/>
      <c r="AF316" s="224"/>
      <c r="AG316" s="223"/>
      <c r="AH316" s="225"/>
      <c r="AI316" s="220"/>
      <c r="AJ316" s="220"/>
      <c r="AK316" s="220"/>
      <c r="AL316" s="225"/>
      <c r="AM316" s="226"/>
      <c r="AN316" s="220"/>
      <c r="AO316" s="145" t="str">
        <f t="shared" si="61"/>
        <v/>
      </c>
      <c r="AP316" s="74"/>
    </row>
    <row r="317" spans="1:42" ht="30" customHeight="1">
      <c r="A317" s="263"/>
      <c r="B317" s="264"/>
      <c r="C317" s="264"/>
      <c r="D317" s="264"/>
      <c r="E317" s="264"/>
      <c r="F317" s="264"/>
      <c r="G317" s="264"/>
      <c r="H317" s="264"/>
      <c r="I317" s="264"/>
      <c r="J317" s="264"/>
      <c r="K317" s="264"/>
      <c r="L317" s="265"/>
      <c r="M317" s="265"/>
      <c r="N317" s="264"/>
      <c r="O317" s="264"/>
      <c r="P317" s="264"/>
      <c r="R317" s="266" t="e">
        <f>SUMIF([2]DATA!$B$1:$B$65536,'Appendix N'!$AO317,[2]DATA!O$1:O$65536)</f>
        <v>#VALUE!</v>
      </c>
      <c r="S317" s="266" t="e">
        <f>SUMIF([2]DATA!$B$1:$B$65536,'Appendix N'!$AO317,[2]DATA!P$1:P$65536)</f>
        <v>#VALUE!</v>
      </c>
      <c r="T317" s="266" t="e">
        <f>SUM(R317:S317)</f>
        <v>#VALUE!</v>
      </c>
      <c r="U317" s="266"/>
      <c r="V317" s="266"/>
      <c r="W317" s="266">
        <f t="shared" ref="W317:W338" si="70">Y317-X317</f>
        <v>0</v>
      </c>
      <c r="X317" s="266"/>
      <c r="Y317" s="266"/>
      <c r="Z317" s="266"/>
      <c r="AA317" s="266"/>
      <c r="AB317" s="267" t="e">
        <f t="shared" ref="AB317:AB338" si="71">IF(T317&lt;&gt;0,Y317/T317,0)</f>
        <v>#VALUE!</v>
      </c>
      <c r="AC317" s="267"/>
      <c r="AD317" s="267"/>
      <c r="AL317" s="115"/>
      <c r="AM317" s="116"/>
      <c r="AO317" s="74" t="str">
        <f t="shared" si="61"/>
        <v/>
      </c>
    </row>
    <row r="318" spans="1:42" ht="30" customHeight="1">
      <c r="R318" s="180" t="e">
        <f>SUMIF([2]DATA!$B$1:$B$65536,'Appendix N'!$AO318,[2]DATA!O$1:O$65536)</f>
        <v>#VALUE!</v>
      </c>
      <c r="S318" s="180" t="e">
        <f>SUMIF([2]DATA!$B$1:$B$65536,'Appendix N'!$AO318,[2]DATA!P$1:P$65536)</f>
        <v>#VALUE!</v>
      </c>
      <c r="T318" s="180" t="e">
        <f>SUM(R318:S318)</f>
        <v>#VALUE!</v>
      </c>
      <c r="W318" s="180">
        <f t="shared" si="70"/>
        <v>0</v>
      </c>
      <c r="AB318" s="193" t="e">
        <f t="shared" si="71"/>
        <v>#VALUE!</v>
      </c>
      <c r="AL318" s="115"/>
      <c r="AM318" s="116"/>
      <c r="AO318" s="74" t="str">
        <f t="shared" ref="AO318:AO338" si="72">IF(B318 &gt; 0,(CONCATENATE(MID(B318,1,3),"/",MID(B318,4,3),"/",C318,"/",D318,"/",E318)),"")</f>
        <v/>
      </c>
    </row>
    <row r="319" spans="1:42" ht="30" customHeight="1">
      <c r="R319" s="180" t="e">
        <f>SUMIF([2]DATA!$B$1:$B$65536,'Appendix N'!$AO319,[2]DATA!O$1:O$65536)</f>
        <v>#VALUE!</v>
      </c>
      <c r="S319" s="180" t="e">
        <f>SUMIF([2]DATA!$B$1:$B$65536,'Appendix N'!$AO319,[2]DATA!P$1:P$65536)</f>
        <v>#VALUE!</v>
      </c>
      <c r="T319" s="180" t="e">
        <f>SUM(R319:S319)</f>
        <v>#VALUE!</v>
      </c>
      <c r="W319" s="180">
        <f t="shared" si="70"/>
        <v>0</v>
      </c>
      <c r="AB319" s="193" t="e">
        <f t="shared" si="71"/>
        <v>#VALUE!</v>
      </c>
      <c r="AL319" s="115"/>
      <c r="AM319" s="116"/>
      <c r="AO319" s="74" t="str">
        <f t="shared" si="72"/>
        <v/>
      </c>
    </row>
    <row r="320" spans="1:42" ht="30" customHeight="1">
      <c r="Q320" s="269"/>
      <c r="W320" s="180">
        <f t="shared" si="70"/>
        <v>0</v>
      </c>
      <c r="AB320" s="193">
        <f t="shared" si="71"/>
        <v>0</v>
      </c>
      <c r="AL320" s="115"/>
      <c r="AM320" s="116"/>
      <c r="AO320" s="74" t="str">
        <f t="shared" si="72"/>
        <v/>
      </c>
    </row>
    <row r="321" spans="17:41" ht="30" customHeight="1">
      <c r="Q321" s="269"/>
      <c r="W321" s="180">
        <f t="shared" si="70"/>
        <v>0</v>
      </c>
      <c r="AB321" s="193">
        <f t="shared" si="71"/>
        <v>0</v>
      </c>
      <c r="AL321" s="115"/>
      <c r="AM321" s="116"/>
      <c r="AO321" s="74" t="str">
        <f t="shared" si="72"/>
        <v/>
      </c>
    </row>
    <row r="322" spans="17:41" ht="30" customHeight="1">
      <c r="W322" s="180">
        <f t="shared" si="70"/>
        <v>0</v>
      </c>
      <c r="AB322" s="193">
        <f t="shared" si="71"/>
        <v>0</v>
      </c>
      <c r="AL322" s="115"/>
      <c r="AM322" s="116"/>
      <c r="AO322" s="74" t="str">
        <f t="shared" si="72"/>
        <v/>
      </c>
    </row>
    <row r="323" spans="17:41" ht="30" customHeight="1">
      <c r="W323" s="180">
        <f t="shared" si="70"/>
        <v>0</v>
      </c>
      <c r="AB323" s="193">
        <f t="shared" si="71"/>
        <v>0</v>
      </c>
      <c r="AL323" s="115"/>
      <c r="AM323" s="116"/>
      <c r="AO323" s="74" t="str">
        <f t="shared" si="72"/>
        <v/>
      </c>
    </row>
    <row r="324" spans="17:41" ht="30" customHeight="1">
      <c r="W324" s="180">
        <f t="shared" si="70"/>
        <v>0</v>
      </c>
      <c r="AB324" s="193">
        <f t="shared" si="71"/>
        <v>0</v>
      </c>
      <c r="AL324" s="115"/>
      <c r="AM324" s="116"/>
      <c r="AO324" s="74" t="str">
        <f t="shared" si="72"/>
        <v/>
      </c>
    </row>
    <row r="325" spans="17:41" ht="30" customHeight="1">
      <c r="W325" s="180">
        <f t="shared" si="70"/>
        <v>0</v>
      </c>
      <c r="AB325" s="193">
        <f t="shared" si="71"/>
        <v>0</v>
      </c>
      <c r="AL325" s="115"/>
      <c r="AM325" s="116"/>
      <c r="AO325" s="74" t="str">
        <f t="shared" si="72"/>
        <v/>
      </c>
    </row>
    <row r="326" spans="17:41" ht="30" customHeight="1">
      <c r="W326" s="180">
        <f t="shared" si="70"/>
        <v>0</v>
      </c>
      <c r="AB326" s="193">
        <f t="shared" si="71"/>
        <v>0</v>
      </c>
      <c r="AL326" s="115"/>
      <c r="AM326" s="116"/>
      <c r="AO326" s="74" t="str">
        <f t="shared" si="72"/>
        <v/>
      </c>
    </row>
    <row r="327" spans="17:41" ht="30" customHeight="1">
      <c r="W327" s="180">
        <f t="shared" si="70"/>
        <v>0</v>
      </c>
      <c r="AB327" s="193">
        <f t="shared" si="71"/>
        <v>0</v>
      </c>
      <c r="AL327" s="115"/>
      <c r="AM327" s="116"/>
      <c r="AO327" s="74" t="str">
        <f t="shared" si="72"/>
        <v/>
      </c>
    </row>
    <row r="328" spans="17:41" ht="30" customHeight="1">
      <c r="W328" s="180">
        <f t="shared" si="70"/>
        <v>0</v>
      </c>
      <c r="AB328" s="193">
        <f t="shared" si="71"/>
        <v>0</v>
      </c>
      <c r="AL328" s="115"/>
      <c r="AM328" s="116"/>
      <c r="AO328" s="74" t="str">
        <f t="shared" si="72"/>
        <v/>
      </c>
    </row>
    <row r="329" spans="17:41" ht="30" customHeight="1">
      <c r="W329" s="180">
        <f t="shared" si="70"/>
        <v>0</v>
      </c>
      <c r="AB329" s="193">
        <f t="shared" si="71"/>
        <v>0</v>
      </c>
      <c r="AL329" s="115"/>
      <c r="AM329" s="116"/>
      <c r="AO329" s="74" t="str">
        <f t="shared" si="72"/>
        <v/>
      </c>
    </row>
    <row r="330" spans="17:41" ht="30" customHeight="1">
      <c r="W330" s="180">
        <f t="shared" si="70"/>
        <v>0</v>
      </c>
      <c r="AB330" s="193">
        <f t="shared" si="71"/>
        <v>0</v>
      </c>
      <c r="AL330" s="115"/>
      <c r="AM330" s="116"/>
      <c r="AO330" s="74" t="str">
        <f t="shared" si="72"/>
        <v/>
      </c>
    </row>
    <row r="331" spans="17:41" ht="30" customHeight="1">
      <c r="W331" s="180">
        <f t="shared" si="70"/>
        <v>0</v>
      </c>
      <c r="AB331" s="193">
        <f t="shared" si="71"/>
        <v>0</v>
      </c>
      <c r="AL331" s="115"/>
      <c r="AM331" s="116"/>
      <c r="AO331" s="74" t="str">
        <f t="shared" si="72"/>
        <v/>
      </c>
    </row>
    <row r="332" spans="17:41" ht="30" customHeight="1">
      <c r="W332" s="180">
        <f t="shared" si="70"/>
        <v>0</v>
      </c>
      <c r="AB332" s="193">
        <f t="shared" si="71"/>
        <v>0</v>
      </c>
      <c r="AL332" s="115"/>
      <c r="AM332" s="116"/>
      <c r="AO332" s="74" t="str">
        <f t="shared" si="72"/>
        <v/>
      </c>
    </row>
    <row r="333" spans="17:41" ht="30" customHeight="1">
      <c r="W333" s="180">
        <f t="shared" si="70"/>
        <v>0</v>
      </c>
      <c r="AB333" s="193">
        <f t="shared" si="71"/>
        <v>0</v>
      </c>
      <c r="AL333" s="115"/>
      <c r="AM333" s="116"/>
      <c r="AO333" s="74" t="str">
        <f t="shared" si="72"/>
        <v/>
      </c>
    </row>
    <row r="334" spans="17:41" ht="30" customHeight="1">
      <c r="W334" s="180">
        <f t="shared" si="70"/>
        <v>0</v>
      </c>
      <c r="AB334" s="193">
        <f t="shared" si="71"/>
        <v>0</v>
      </c>
      <c r="AL334" s="115"/>
      <c r="AM334" s="116"/>
      <c r="AO334" s="74" t="str">
        <f t="shared" si="72"/>
        <v/>
      </c>
    </row>
    <row r="335" spans="17:41" ht="30" customHeight="1">
      <c r="W335" s="180">
        <f t="shared" si="70"/>
        <v>0</v>
      </c>
      <c r="AB335" s="193">
        <f t="shared" si="71"/>
        <v>0</v>
      </c>
      <c r="AL335" s="115"/>
      <c r="AM335" s="116"/>
      <c r="AO335" s="74" t="str">
        <f t="shared" si="72"/>
        <v/>
      </c>
    </row>
    <row r="336" spans="17:41" ht="30" customHeight="1">
      <c r="W336" s="180">
        <f t="shared" si="70"/>
        <v>0</v>
      </c>
      <c r="AB336" s="193">
        <f t="shared" si="71"/>
        <v>0</v>
      </c>
      <c r="AL336" s="115"/>
      <c r="AM336" s="116"/>
      <c r="AO336" s="74" t="str">
        <f t="shared" si="72"/>
        <v/>
      </c>
    </row>
    <row r="337" spans="23:41" ht="30" customHeight="1">
      <c r="W337" s="180">
        <f t="shared" si="70"/>
        <v>0</v>
      </c>
      <c r="AB337" s="193">
        <f t="shared" si="71"/>
        <v>0</v>
      </c>
      <c r="AL337" s="115"/>
      <c r="AM337" s="116"/>
      <c r="AO337" s="74" t="str">
        <f t="shared" si="72"/>
        <v/>
      </c>
    </row>
    <row r="338" spans="23:41" ht="30" customHeight="1">
      <c r="W338" s="180">
        <f t="shared" si="70"/>
        <v>0</v>
      </c>
      <c r="AB338" s="193">
        <f t="shared" si="71"/>
        <v>0</v>
      </c>
      <c r="AL338" s="115"/>
      <c r="AM338" s="116"/>
      <c r="AO338" s="74" t="str">
        <f t="shared" si="72"/>
        <v/>
      </c>
    </row>
    <row r="339" spans="23:41" ht="30" customHeight="1">
      <c r="AL339" s="115"/>
      <c r="AM339" s="116"/>
    </row>
    <row r="340" spans="23:41" ht="30" customHeight="1">
      <c r="AL340" s="115"/>
      <c r="AM340" s="116"/>
    </row>
    <row r="341" spans="23:41" ht="30" customHeight="1">
      <c r="AL341" s="115"/>
      <c r="AM341" s="116"/>
    </row>
    <row r="342" spans="23:41" ht="30" customHeight="1">
      <c r="AL342" s="115"/>
      <c r="AM342" s="116"/>
    </row>
    <row r="343" spans="23:41" ht="30" customHeight="1">
      <c r="AL343" s="115"/>
      <c r="AM343" s="116"/>
    </row>
    <row r="344" spans="23:41" ht="30" customHeight="1">
      <c r="AL344" s="115"/>
      <c r="AM344" s="116"/>
    </row>
    <row r="345" spans="23:41" ht="30" customHeight="1">
      <c r="AL345" s="115"/>
      <c r="AM345" s="116"/>
    </row>
    <row r="346" spans="23:41" ht="30" customHeight="1">
      <c r="AL346" s="115"/>
      <c r="AM346" s="116"/>
    </row>
    <row r="347" spans="23:41" ht="30" customHeight="1">
      <c r="AL347" s="115"/>
      <c r="AM347" s="116"/>
    </row>
    <row r="348" spans="23:41" ht="30" customHeight="1">
      <c r="AL348" s="115"/>
      <c r="AM348" s="116"/>
    </row>
    <row r="349" spans="23:41" ht="30" customHeight="1">
      <c r="AL349" s="115"/>
      <c r="AM349" s="116"/>
    </row>
    <row r="350" spans="23:41" ht="30" customHeight="1">
      <c r="AL350" s="115"/>
      <c r="AM350" s="116"/>
    </row>
    <row r="351" spans="23:41" ht="30" customHeight="1">
      <c r="AL351" s="115"/>
      <c r="AM351" s="116"/>
    </row>
    <row r="352" spans="23:41" ht="30" customHeight="1">
      <c r="AL352" s="115"/>
      <c r="AM352" s="116"/>
    </row>
    <row r="353" spans="38:39" ht="30" customHeight="1">
      <c r="AL353" s="115"/>
      <c r="AM353" s="116"/>
    </row>
    <row r="354" spans="38:39" ht="30" customHeight="1">
      <c r="AL354" s="115"/>
      <c r="AM354" s="116"/>
    </row>
    <row r="355" spans="38:39" ht="30" customHeight="1">
      <c r="AL355" s="115"/>
      <c r="AM355" s="116"/>
    </row>
    <row r="356" spans="38:39" ht="15" customHeight="1">
      <c r="AL356" s="115"/>
      <c r="AM356" s="116"/>
    </row>
    <row r="357" spans="38:39" ht="15" customHeight="1">
      <c r="AL357" s="115"/>
      <c r="AM357" s="116"/>
    </row>
    <row r="358" spans="38:39" ht="15" customHeight="1">
      <c r="AL358" s="115"/>
      <c r="AM358" s="116"/>
    </row>
    <row r="359" spans="38:39" ht="15" customHeight="1">
      <c r="AL359" s="115"/>
      <c r="AM359" s="116"/>
    </row>
    <row r="360" spans="38:39" ht="15" customHeight="1">
      <c r="AL360" s="115"/>
      <c r="AM360" s="116"/>
    </row>
    <row r="361" spans="38:39" ht="15" customHeight="1">
      <c r="AL361" s="115"/>
      <c r="AM361" s="116"/>
    </row>
    <row r="362" spans="38:39" ht="15" customHeight="1">
      <c r="AL362" s="115"/>
      <c r="AM362" s="116"/>
    </row>
    <row r="363" spans="38:39" ht="15" customHeight="1">
      <c r="AL363" s="115"/>
      <c r="AM363" s="116"/>
    </row>
    <row r="364" spans="38:39" ht="15" customHeight="1">
      <c r="AL364" s="115"/>
      <c r="AM364" s="116"/>
    </row>
    <row r="365" spans="38:39" ht="15" customHeight="1">
      <c r="AL365" s="115"/>
      <c r="AM365" s="116"/>
    </row>
    <row r="366" spans="38:39" ht="15" customHeight="1">
      <c r="AL366" s="115"/>
      <c r="AM366" s="116"/>
    </row>
    <row r="367" spans="38:39" ht="15" customHeight="1">
      <c r="AL367" s="115"/>
      <c r="AM367" s="116"/>
    </row>
    <row r="368" spans="38:39" ht="15" customHeight="1">
      <c r="AL368" s="115"/>
      <c r="AM368" s="116"/>
    </row>
    <row r="369" spans="38:39" ht="15" customHeight="1">
      <c r="AL369" s="115"/>
      <c r="AM369" s="116"/>
    </row>
    <row r="370" spans="38:39" ht="15" customHeight="1">
      <c r="AL370" s="115"/>
      <c r="AM370" s="116"/>
    </row>
    <row r="371" spans="38:39" ht="15" customHeight="1">
      <c r="AL371" s="115"/>
      <c r="AM371" s="116"/>
    </row>
    <row r="372" spans="38:39" ht="15" customHeight="1">
      <c r="AL372" s="115"/>
      <c r="AM372" s="116"/>
    </row>
    <row r="373" spans="38:39" ht="15" customHeight="1">
      <c r="AL373" s="115"/>
      <c r="AM373" s="116"/>
    </row>
    <row r="374" spans="38:39" ht="15" customHeight="1">
      <c r="AL374" s="115"/>
      <c r="AM374" s="116"/>
    </row>
    <row r="375" spans="38:39" ht="15" customHeight="1">
      <c r="AL375" s="115"/>
      <c r="AM375" s="116"/>
    </row>
    <row r="376" spans="38:39" ht="15" customHeight="1">
      <c r="AL376" s="115"/>
      <c r="AM376" s="116"/>
    </row>
    <row r="377" spans="38:39" ht="15" customHeight="1">
      <c r="AL377" s="115"/>
      <c r="AM377" s="116"/>
    </row>
    <row r="378" spans="38:39" ht="15" customHeight="1">
      <c r="AL378" s="115"/>
      <c r="AM378" s="116"/>
    </row>
    <row r="379" spans="38:39" ht="15" customHeight="1">
      <c r="AL379" s="115"/>
      <c r="AM379" s="116"/>
    </row>
    <row r="380" spans="38:39" ht="15" customHeight="1">
      <c r="AL380" s="115"/>
      <c r="AM380" s="116"/>
    </row>
    <row r="381" spans="38:39" ht="15" customHeight="1">
      <c r="AL381" s="115"/>
      <c r="AM381" s="116"/>
    </row>
    <row r="382" spans="38:39" ht="15" customHeight="1">
      <c r="AL382" s="115"/>
      <c r="AM382" s="116"/>
    </row>
    <row r="383" spans="38:39" ht="15" customHeight="1">
      <c r="AL383" s="115"/>
      <c r="AM383" s="116"/>
    </row>
    <row r="384" spans="38:39" ht="15" customHeight="1">
      <c r="AL384" s="115"/>
      <c r="AM384" s="116"/>
    </row>
    <row r="385" spans="38:39" ht="15" customHeight="1">
      <c r="AL385" s="115"/>
      <c r="AM385" s="116"/>
    </row>
    <row r="386" spans="38:39" ht="15" customHeight="1">
      <c r="AL386" s="115"/>
      <c r="AM386" s="116"/>
    </row>
    <row r="387" spans="38:39" ht="15" customHeight="1">
      <c r="AL387" s="115"/>
      <c r="AM387" s="116"/>
    </row>
    <row r="388" spans="38:39" ht="15" customHeight="1">
      <c r="AL388" s="115"/>
      <c r="AM388" s="116"/>
    </row>
    <row r="389" spans="38:39" ht="15" customHeight="1">
      <c r="AL389" s="115"/>
      <c r="AM389" s="116"/>
    </row>
    <row r="390" spans="38:39" ht="15" customHeight="1">
      <c r="AL390" s="115"/>
      <c r="AM390" s="116"/>
    </row>
    <row r="391" spans="38:39" ht="15" customHeight="1">
      <c r="AL391" s="115"/>
      <c r="AM391" s="116"/>
    </row>
    <row r="392" spans="38:39" ht="15" customHeight="1">
      <c r="AL392" s="115"/>
      <c r="AM392" s="116"/>
    </row>
    <row r="393" spans="38:39" ht="15" customHeight="1">
      <c r="AL393" s="115"/>
      <c r="AM393" s="116"/>
    </row>
    <row r="394" spans="38:39" ht="15" customHeight="1">
      <c r="AL394" s="115"/>
      <c r="AM394" s="116"/>
    </row>
    <row r="395" spans="38:39" ht="15" customHeight="1">
      <c r="AL395" s="115"/>
      <c r="AM395" s="116"/>
    </row>
    <row r="396" spans="38:39" ht="15" customHeight="1">
      <c r="AL396" s="115"/>
      <c r="AM396" s="116"/>
    </row>
    <row r="397" spans="38:39" ht="15" customHeight="1">
      <c r="AL397" s="115"/>
      <c r="AM397" s="116"/>
    </row>
    <row r="398" spans="38:39" ht="15" customHeight="1">
      <c r="AL398" s="115"/>
      <c r="AM398" s="116"/>
    </row>
    <row r="399" spans="38:39" ht="15" customHeight="1">
      <c r="AL399" s="115"/>
      <c r="AM399" s="116"/>
    </row>
    <row r="400" spans="38:39" ht="15" customHeight="1">
      <c r="AL400" s="115"/>
      <c r="AM400" s="116"/>
    </row>
    <row r="401" spans="38:39" ht="15" customHeight="1">
      <c r="AL401" s="115"/>
      <c r="AM401" s="116"/>
    </row>
    <row r="402" spans="38:39" ht="15" customHeight="1">
      <c r="AL402" s="115"/>
      <c r="AM402" s="116"/>
    </row>
    <row r="403" spans="38:39" ht="15" customHeight="1">
      <c r="AL403" s="115"/>
      <c r="AM403" s="116"/>
    </row>
    <row r="404" spans="38:39" ht="15" customHeight="1">
      <c r="AL404" s="115"/>
      <c r="AM404" s="116"/>
    </row>
    <row r="405" spans="38:39" ht="15" customHeight="1">
      <c r="AL405" s="115"/>
      <c r="AM405" s="116"/>
    </row>
    <row r="406" spans="38:39" ht="15" customHeight="1">
      <c r="AL406" s="115"/>
      <c r="AM406" s="116"/>
    </row>
    <row r="407" spans="38:39" ht="15" customHeight="1">
      <c r="AL407" s="115"/>
      <c r="AM407" s="116"/>
    </row>
    <row r="408" spans="38:39" ht="15" customHeight="1">
      <c r="AL408" s="115"/>
      <c r="AM408" s="116"/>
    </row>
    <row r="409" spans="38:39" ht="15" customHeight="1">
      <c r="AL409" s="115"/>
      <c r="AM409" s="116"/>
    </row>
    <row r="410" spans="38:39" ht="15" customHeight="1">
      <c r="AL410" s="115"/>
      <c r="AM410" s="116"/>
    </row>
    <row r="411" spans="38:39" ht="15" customHeight="1">
      <c r="AL411" s="115"/>
      <c r="AM411" s="116"/>
    </row>
    <row r="412" spans="38:39" ht="15" customHeight="1">
      <c r="AL412" s="115"/>
      <c r="AM412" s="116"/>
    </row>
    <row r="413" spans="38:39" ht="15" customHeight="1">
      <c r="AL413" s="115"/>
      <c r="AM413" s="116"/>
    </row>
    <row r="414" spans="38:39" ht="15" customHeight="1">
      <c r="AL414" s="115"/>
      <c r="AM414" s="116"/>
    </row>
    <row r="415" spans="38:39" ht="15" customHeight="1">
      <c r="AL415" s="115"/>
      <c r="AM415" s="116"/>
    </row>
    <row r="416" spans="38:39" ht="15" customHeight="1">
      <c r="AL416" s="115"/>
      <c r="AM416" s="116"/>
    </row>
    <row r="417" spans="38:39" ht="15" customHeight="1">
      <c r="AL417" s="115"/>
      <c r="AM417" s="116"/>
    </row>
    <row r="418" spans="38:39" ht="15" customHeight="1">
      <c r="AL418" s="115"/>
      <c r="AM418" s="116"/>
    </row>
    <row r="419" spans="38:39" ht="15" customHeight="1">
      <c r="AL419" s="115"/>
      <c r="AM419" s="116"/>
    </row>
    <row r="420" spans="38:39" ht="15" customHeight="1">
      <c r="AL420" s="115"/>
      <c r="AM420" s="116"/>
    </row>
    <row r="421" spans="38:39" ht="15" customHeight="1">
      <c r="AL421" s="115"/>
      <c r="AM421" s="116"/>
    </row>
    <row r="422" spans="38:39" ht="15" customHeight="1">
      <c r="AL422" s="115"/>
      <c r="AM422" s="116"/>
    </row>
    <row r="423" spans="38:39" ht="15" customHeight="1">
      <c r="AL423" s="115"/>
      <c r="AM423" s="116"/>
    </row>
    <row r="424" spans="38:39" ht="15" customHeight="1">
      <c r="AL424" s="115"/>
      <c r="AM424" s="116"/>
    </row>
    <row r="425" spans="38:39" ht="15" customHeight="1">
      <c r="AL425" s="115"/>
      <c r="AM425" s="116"/>
    </row>
    <row r="426" spans="38:39" ht="15" customHeight="1">
      <c r="AL426" s="115"/>
      <c r="AM426" s="116"/>
    </row>
    <row r="427" spans="38:39" ht="15" customHeight="1">
      <c r="AL427" s="115"/>
      <c r="AM427" s="116"/>
    </row>
    <row r="428" spans="38:39" ht="15" customHeight="1">
      <c r="AL428" s="115"/>
      <c r="AM428" s="116"/>
    </row>
    <row r="429" spans="38:39" ht="15" customHeight="1">
      <c r="AL429" s="115"/>
      <c r="AM429" s="116"/>
    </row>
    <row r="430" spans="38:39" ht="15" customHeight="1">
      <c r="AL430" s="115"/>
      <c r="AM430" s="116"/>
    </row>
    <row r="431" spans="38:39" ht="15" customHeight="1">
      <c r="AL431" s="115"/>
      <c r="AM431" s="116"/>
    </row>
    <row r="432" spans="38:39" ht="15" customHeight="1">
      <c r="AL432" s="115"/>
      <c r="AM432" s="116"/>
    </row>
    <row r="433" spans="38:39" ht="15" customHeight="1">
      <c r="AL433" s="115"/>
      <c r="AM433" s="116"/>
    </row>
    <row r="434" spans="38:39" ht="15" customHeight="1">
      <c r="AL434" s="115"/>
      <c r="AM434" s="116"/>
    </row>
    <row r="435" spans="38:39" ht="15" customHeight="1">
      <c r="AL435" s="115"/>
      <c r="AM435" s="116"/>
    </row>
    <row r="436" spans="38:39" ht="15" customHeight="1">
      <c r="AL436" s="115"/>
      <c r="AM436" s="116"/>
    </row>
    <row r="437" spans="38:39" ht="15" customHeight="1">
      <c r="AL437" s="115"/>
      <c r="AM437" s="116"/>
    </row>
    <row r="438" spans="38:39" ht="15" customHeight="1">
      <c r="AL438" s="115"/>
      <c r="AM438" s="116"/>
    </row>
    <row r="439" spans="38:39" ht="15" customHeight="1">
      <c r="AL439" s="115"/>
      <c r="AM439" s="116"/>
    </row>
    <row r="440" spans="38:39" ht="15" customHeight="1">
      <c r="AL440" s="115"/>
      <c r="AM440" s="116"/>
    </row>
    <row r="441" spans="38:39" ht="15" customHeight="1">
      <c r="AL441" s="115"/>
      <c r="AM441" s="116"/>
    </row>
    <row r="442" spans="38:39" ht="15" customHeight="1">
      <c r="AL442" s="115"/>
      <c r="AM442" s="116"/>
    </row>
    <row r="443" spans="38:39" ht="15" customHeight="1">
      <c r="AL443" s="115"/>
      <c r="AM443" s="116"/>
    </row>
    <row r="444" spans="38:39" ht="15" customHeight="1">
      <c r="AL444" s="115"/>
      <c r="AM444" s="116"/>
    </row>
    <row r="445" spans="38:39" ht="15" customHeight="1">
      <c r="AL445" s="115"/>
      <c r="AM445" s="116"/>
    </row>
    <row r="446" spans="38:39" ht="15" customHeight="1">
      <c r="AL446" s="115"/>
      <c r="AM446" s="116"/>
    </row>
    <row r="447" spans="38:39" ht="15" customHeight="1">
      <c r="AL447" s="115"/>
      <c r="AM447" s="116"/>
    </row>
    <row r="448" spans="38:39" ht="15" customHeight="1">
      <c r="AL448" s="115"/>
      <c r="AM448" s="116"/>
    </row>
    <row r="449" spans="38:39" ht="15" customHeight="1">
      <c r="AL449" s="115"/>
      <c r="AM449" s="116"/>
    </row>
    <row r="450" spans="38:39" ht="15" customHeight="1">
      <c r="AL450" s="115"/>
      <c r="AM450" s="116"/>
    </row>
    <row r="451" spans="38:39" ht="15" customHeight="1">
      <c r="AL451" s="115"/>
      <c r="AM451" s="116"/>
    </row>
    <row r="452" spans="38:39" ht="15" customHeight="1">
      <c r="AL452" s="115"/>
      <c r="AM452" s="116"/>
    </row>
    <row r="453" spans="38:39" ht="15" customHeight="1">
      <c r="AL453" s="115"/>
      <c r="AM453" s="116"/>
    </row>
    <row r="454" spans="38:39" ht="15" customHeight="1">
      <c r="AL454" s="115"/>
      <c r="AM454" s="116"/>
    </row>
    <row r="455" spans="38:39">
      <c r="AL455" s="115"/>
      <c r="AM455" s="116"/>
    </row>
    <row r="456" spans="38:39">
      <c r="AL456" s="115"/>
      <c r="AM456" s="116"/>
    </row>
    <row r="457" spans="38:39">
      <c r="AL457" s="115"/>
      <c r="AM457" s="116"/>
    </row>
    <row r="458" spans="38:39">
      <c r="AL458" s="115"/>
      <c r="AM458" s="116"/>
    </row>
    <row r="459" spans="38:39">
      <c r="AL459" s="115"/>
      <c r="AM459" s="116"/>
    </row>
    <row r="460" spans="38:39">
      <c r="AL460" s="115"/>
      <c r="AM460" s="116"/>
    </row>
  </sheetData>
  <mergeCells count="3">
    <mergeCell ref="A1:AN1"/>
    <mergeCell ref="A2:AN2"/>
    <mergeCell ref="A3:AN3"/>
  </mergeCells>
  <printOptions horizontalCentered="1" gridLines="1"/>
  <pageMargins left="0.43307086614173229" right="0.43307086614173229" top="0.74803149606299213" bottom="0.59055118110236227" header="0.31496062992125984" footer="0.23622047244094491"/>
  <pageSetup paperSize="8" scale="55" orientation="landscape" blackAndWhite="1" r:id="rId1"/>
  <headerFooter>
    <oddFooter>Page &amp;P of &amp;N</oddFooter>
  </headerFooter>
  <rowBreaks count="5" manualBreakCount="5">
    <brk id="45" max="39" man="1"/>
    <brk id="86" max="39" man="1"/>
    <brk id="171" max="39" man="1"/>
    <brk id="211" max="39" man="1"/>
    <brk id="252" max="39" man="1"/>
  </rowBreaks>
</worksheet>
</file>

<file path=xl/worksheets/sheet7.xml><?xml version="1.0" encoding="utf-8"?>
<worksheet xmlns="http://schemas.openxmlformats.org/spreadsheetml/2006/main" xmlns:r="http://schemas.openxmlformats.org/officeDocument/2006/relationships">
  <sheetPr filterMode="1"/>
  <dimension ref="A1:BO460"/>
  <sheetViews>
    <sheetView view="pageBreakPreview" topLeftCell="W1" zoomScale="60" workbookViewId="0">
      <pane ySplit="4" topLeftCell="A255" activePane="bottomLeft" state="frozen"/>
      <selection pane="bottomLeft" activeCell="Q1" sqref="A1:XFD1048576"/>
    </sheetView>
  </sheetViews>
  <sheetFormatPr defaultRowHeight="15"/>
  <cols>
    <col min="1" max="1" width="60.140625" style="268" customWidth="1"/>
    <col min="2" max="2" width="18" style="75" hidden="1" customWidth="1"/>
    <col min="3" max="3" width="21.140625" style="75" hidden="1" customWidth="1"/>
    <col min="4" max="4" width="15.85546875" style="75" hidden="1" customWidth="1"/>
    <col min="5" max="5" width="19" style="75" hidden="1" customWidth="1"/>
    <col min="6" max="11" width="13.28515625" style="75" hidden="1" customWidth="1"/>
    <col min="12" max="12" width="36.140625" style="74" hidden="1" customWidth="1"/>
    <col min="13" max="13" width="27.7109375" style="74" hidden="1" customWidth="1"/>
    <col min="14" max="14" width="23" style="75" hidden="1" customWidth="1"/>
    <col min="15" max="15" width="23.28515625" style="75" hidden="1" customWidth="1"/>
    <col min="16" max="16" width="44.42578125" style="75" hidden="1" customWidth="1"/>
    <col min="17" max="17" width="40" style="75" customWidth="1"/>
    <col min="18" max="18" width="56.5703125" style="182" customWidth="1"/>
    <col min="19" max="19" width="13.42578125" style="180" hidden="1" customWidth="1"/>
    <col min="20" max="22" width="14.85546875" style="180" hidden="1" customWidth="1"/>
    <col min="23" max="23" width="25.42578125" style="180" customWidth="1"/>
    <col min="24" max="24" width="25.5703125" style="180" hidden="1" customWidth="1"/>
    <col min="25" max="25" width="28.28515625" style="180" hidden="1" customWidth="1"/>
    <col min="26" max="26" width="21.5703125" style="180" bestFit="1" customWidth="1"/>
    <col min="27" max="27" width="20.42578125" style="180" hidden="1" customWidth="1"/>
    <col min="28" max="28" width="18.7109375" style="180" customWidth="1"/>
    <col min="29" max="29" width="14.85546875" style="193" hidden="1" customWidth="1"/>
    <col min="30" max="30" width="13.7109375" style="193" hidden="1" customWidth="1"/>
    <col min="31" max="31" width="31.85546875" style="193" customWidth="1"/>
    <col min="32" max="32" width="135.140625" style="194" hidden="1" customWidth="1"/>
    <col min="33" max="33" width="17.28515625" style="194" hidden="1" customWidth="1"/>
    <col min="34" max="34" width="0.140625" style="194" hidden="1" customWidth="1"/>
    <col min="35" max="35" width="39.28515625" style="182" hidden="1" customWidth="1"/>
    <col min="36" max="36" width="113.28515625" style="107" hidden="1" customWidth="1"/>
    <col min="37" max="37" width="74.140625" style="107" hidden="1" customWidth="1"/>
    <col min="38" max="38" width="28.5703125" style="107" hidden="1" customWidth="1"/>
    <col min="39" max="39" width="255.7109375" style="107" hidden="1" customWidth="1"/>
    <col min="40" max="40" width="0.140625" style="270" customWidth="1"/>
    <col min="41" max="41" width="158" style="146" customWidth="1"/>
    <col min="42" max="42" width="19.5703125" style="74" hidden="1" customWidth="1"/>
    <col min="43" max="67" width="0" style="74" hidden="1" customWidth="1"/>
    <col min="68" max="68" width="4.5703125" style="74" customWidth="1"/>
    <col min="69" max="69" width="10" style="74" customWidth="1"/>
    <col min="70" max="256" width="9.140625" style="74"/>
    <col min="257" max="257" width="60.140625" style="74" customWidth="1"/>
    <col min="258" max="272" width="0" style="74" hidden="1" customWidth="1"/>
    <col min="273" max="273" width="44.42578125" style="74" customWidth="1"/>
    <col min="274" max="274" width="56.5703125" style="74" customWidth="1"/>
    <col min="275" max="278" width="0" style="74" hidden="1" customWidth="1"/>
    <col min="279" max="279" width="25.42578125" style="74" customWidth="1"/>
    <col min="280" max="281" width="0" style="74" hidden="1" customWidth="1"/>
    <col min="282" max="282" width="21.5703125" style="74" bestFit="1" customWidth="1"/>
    <col min="283" max="283" width="0" style="74" hidden="1" customWidth="1"/>
    <col min="284" max="284" width="18.7109375" style="74" customWidth="1"/>
    <col min="285" max="286" width="0" style="74" hidden="1" customWidth="1"/>
    <col min="287" max="287" width="20.85546875" style="74" customWidth="1"/>
    <col min="288" max="295" width="0" style="74" hidden="1" customWidth="1"/>
    <col min="296" max="296" width="0.140625" style="74" customWidth="1"/>
    <col min="297" max="297" width="158" style="74" customWidth="1"/>
    <col min="298" max="323" width="0" style="74" hidden="1" customWidth="1"/>
    <col min="324" max="324" width="4.5703125" style="74" customWidth="1"/>
    <col min="325" max="325" width="10" style="74" customWidth="1"/>
    <col min="326" max="512" width="9.140625" style="74"/>
    <col min="513" max="513" width="60.140625" style="74" customWidth="1"/>
    <col min="514" max="528" width="0" style="74" hidden="1" customWidth="1"/>
    <col min="529" max="529" width="44.42578125" style="74" customWidth="1"/>
    <col min="530" max="530" width="56.5703125" style="74" customWidth="1"/>
    <col min="531" max="534" width="0" style="74" hidden="1" customWidth="1"/>
    <col min="535" max="535" width="25.42578125" style="74" customWidth="1"/>
    <col min="536" max="537" width="0" style="74" hidden="1" customWidth="1"/>
    <col min="538" max="538" width="21.5703125" style="74" bestFit="1" customWidth="1"/>
    <col min="539" max="539" width="0" style="74" hidden="1" customWidth="1"/>
    <col min="540" max="540" width="18.7109375" style="74" customWidth="1"/>
    <col min="541" max="542" width="0" style="74" hidden="1" customWidth="1"/>
    <col min="543" max="543" width="20.85546875" style="74" customWidth="1"/>
    <col min="544" max="551" width="0" style="74" hidden="1" customWidth="1"/>
    <col min="552" max="552" width="0.140625" style="74" customWidth="1"/>
    <col min="553" max="553" width="158" style="74" customWidth="1"/>
    <col min="554" max="579" width="0" style="74" hidden="1" customWidth="1"/>
    <col min="580" max="580" width="4.5703125" style="74" customWidth="1"/>
    <col min="581" max="581" width="10" style="74" customWidth="1"/>
    <col min="582" max="768" width="9.140625" style="74"/>
    <col min="769" max="769" width="60.140625" style="74" customWidth="1"/>
    <col min="770" max="784" width="0" style="74" hidden="1" customWidth="1"/>
    <col min="785" max="785" width="44.42578125" style="74" customWidth="1"/>
    <col min="786" max="786" width="56.5703125" style="74" customWidth="1"/>
    <col min="787" max="790" width="0" style="74" hidden="1" customWidth="1"/>
    <col min="791" max="791" width="25.42578125" style="74" customWidth="1"/>
    <col min="792" max="793" width="0" style="74" hidden="1" customWidth="1"/>
    <col min="794" max="794" width="21.5703125" style="74" bestFit="1" customWidth="1"/>
    <col min="795" max="795" width="0" style="74" hidden="1" customWidth="1"/>
    <col min="796" max="796" width="18.7109375" style="74" customWidth="1"/>
    <col min="797" max="798" width="0" style="74" hidden="1" customWidth="1"/>
    <col min="799" max="799" width="20.85546875" style="74" customWidth="1"/>
    <col min="800" max="807" width="0" style="74" hidden="1" customWidth="1"/>
    <col min="808" max="808" width="0.140625" style="74" customWidth="1"/>
    <col min="809" max="809" width="158" style="74" customWidth="1"/>
    <col min="810" max="835" width="0" style="74" hidden="1" customWidth="1"/>
    <col min="836" max="836" width="4.5703125" style="74" customWidth="1"/>
    <col min="837" max="837" width="10" style="74" customWidth="1"/>
    <col min="838" max="1024" width="9.140625" style="74"/>
    <col min="1025" max="1025" width="60.140625" style="74" customWidth="1"/>
    <col min="1026" max="1040" width="0" style="74" hidden="1" customWidth="1"/>
    <col min="1041" max="1041" width="44.42578125" style="74" customWidth="1"/>
    <col min="1042" max="1042" width="56.5703125" style="74" customWidth="1"/>
    <col min="1043" max="1046" width="0" style="74" hidden="1" customWidth="1"/>
    <col min="1047" max="1047" width="25.42578125" style="74" customWidth="1"/>
    <col min="1048" max="1049" width="0" style="74" hidden="1" customWidth="1"/>
    <col min="1050" max="1050" width="21.5703125" style="74" bestFit="1" customWidth="1"/>
    <col min="1051" max="1051" width="0" style="74" hidden="1" customWidth="1"/>
    <col min="1052" max="1052" width="18.7109375" style="74" customWidth="1"/>
    <col min="1053" max="1054" width="0" style="74" hidden="1" customWidth="1"/>
    <col min="1055" max="1055" width="20.85546875" style="74" customWidth="1"/>
    <col min="1056" max="1063" width="0" style="74" hidden="1" customWidth="1"/>
    <col min="1064" max="1064" width="0.140625" style="74" customWidth="1"/>
    <col min="1065" max="1065" width="158" style="74" customWidth="1"/>
    <col min="1066" max="1091" width="0" style="74" hidden="1" customWidth="1"/>
    <col min="1092" max="1092" width="4.5703125" style="74" customWidth="1"/>
    <col min="1093" max="1093" width="10" style="74" customWidth="1"/>
    <col min="1094" max="1280" width="9.140625" style="74"/>
    <col min="1281" max="1281" width="60.140625" style="74" customWidth="1"/>
    <col min="1282" max="1296" width="0" style="74" hidden="1" customWidth="1"/>
    <col min="1297" max="1297" width="44.42578125" style="74" customWidth="1"/>
    <col min="1298" max="1298" width="56.5703125" style="74" customWidth="1"/>
    <col min="1299" max="1302" width="0" style="74" hidden="1" customWidth="1"/>
    <col min="1303" max="1303" width="25.42578125" style="74" customWidth="1"/>
    <col min="1304" max="1305" width="0" style="74" hidden="1" customWidth="1"/>
    <col min="1306" max="1306" width="21.5703125" style="74" bestFit="1" customWidth="1"/>
    <col min="1307" max="1307" width="0" style="74" hidden="1" customWidth="1"/>
    <col min="1308" max="1308" width="18.7109375" style="74" customWidth="1"/>
    <col min="1309" max="1310" width="0" style="74" hidden="1" customWidth="1"/>
    <col min="1311" max="1311" width="20.85546875" style="74" customWidth="1"/>
    <col min="1312" max="1319" width="0" style="74" hidden="1" customWidth="1"/>
    <col min="1320" max="1320" width="0.140625" style="74" customWidth="1"/>
    <col min="1321" max="1321" width="158" style="74" customWidth="1"/>
    <col min="1322" max="1347" width="0" style="74" hidden="1" customWidth="1"/>
    <col min="1348" max="1348" width="4.5703125" style="74" customWidth="1"/>
    <col min="1349" max="1349" width="10" style="74" customWidth="1"/>
    <col min="1350" max="1536" width="9.140625" style="74"/>
    <col min="1537" max="1537" width="60.140625" style="74" customWidth="1"/>
    <col min="1538" max="1552" width="0" style="74" hidden="1" customWidth="1"/>
    <col min="1553" max="1553" width="44.42578125" style="74" customWidth="1"/>
    <col min="1554" max="1554" width="56.5703125" style="74" customWidth="1"/>
    <col min="1555" max="1558" width="0" style="74" hidden="1" customWidth="1"/>
    <col min="1559" max="1559" width="25.42578125" style="74" customWidth="1"/>
    <col min="1560" max="1561" width="0" style="74" hidden="1" customWidth="1"/>
    <col min="1562" max="1562" width="21.5703125" style="74" bestFit="1" customWidth="1"/>
    <col min="1563" max="1563" width="0" style="74" hidden="1" customWidth="1"/>
    <col min="1564" max="1564" width="18.7109375" style="74" customWidth="1"/>
    <col min="1565" max="1566" width="0" style="74" hidden="1" customWidth="1"/>
    <col min="1567" max="1567" width="20.85546875" style="74" customWidth="1"/>
    <col min="1568" max="1575" width="0" style="74" hidden="1" customWidth="1"/>
    <col min="1576" max="1576" width="0.140625" style="74" customWidth="1"/>
    <col min="1577" max="1577" width="158" style="74" customWidth="1"/>
    <col min="1578" max="1603" width="0" style="74" hidden="1" customWidth="1"/>
    <col min="1604" max="1604" width="4.5703125" style="74" customWidth="1"/>
    <col min="1605" max="1605" width="10" style="74" customWidth="1"/>
    <col min="1606" max="1792" width="9.140625" style="74"/>
    <col min="1793" max="1793" width="60.140625" style="74" customWidth="1"/>
    <col min="1794" max="1808" width="0" style="74" hidden="1" customWidth="1"/>
    <col min="1809" max="1809" width="44.42578125" style="74" customWidth="1"/>
    <col min="1810" max="1810" width="56.5703125" style="74" customWidth="1"/>
    <col min="1811" max="1814" width="0" style="74" hidden="1" customWidth="1"/>
    <col min="1815" max="1815" width="25.42578125" style="74" customWidth="1"/>
    <col min="1816" max="1817" width="0" style="74" hidden="1" customWidth="1"/>
    <col min="1818" max="1818" width="21.5703125" style="74" bestFit="1" customWidth="1"/>
    <col min="1819" max="1819" width="0" style="74" hidden="1" customWidth="1"/>
    <col min="1820" max="1820" width="18.7109375" style="74" customWidth="1"/>
    <col min="1821" max="1822" width="0" style="74" hidden="1" customWidth="1"/>
    <col min="1823" max="1823" width="20.85546875" style="74" customWidth="1"/>
    <col min="1824" max="1831" width="0" style="74" hidden="1" customWidth="1"/>
    <col min="1832" max="1832" width="0.140625" style="74" customWidth="1"/>
    <col min="1833" max="1833" width="158" style="74" customWidth="1"/>
    <col min="1834" max="1859" width="0" style="74" hidden="1" customWidth="1"/>
    <col min="1860" max="1860" width="4.5703125" style="74" customWidth="1"/>
    <col min="1861" max="1861" width="10" style="74" customWidth="1"/>
    <col min="1862" max="2048" width="9.140625" style="74"/>
    <col min="2049" max="2049" width="60.140625" style="74" customWidth="1"/>
    <col min="2050" max="2064" width="0" style="74" hidden="1" customWidth="1"/>
    <col min="2065" max="2065" width="44.42578125" style="74" customWidth="1"/>
    <col min="2066" max="2066" width="56.5703125" style="74" customWidth="1"/>
    <col min="2067" max="2070" width="0" style="74" hidden="1" customWidth="1"/>
    <col min="2071" max="2071" width="25.42578125" style="74" customWidth="1"/>
    <col min="2072" max="2073" width="0" style="74" hidden="1" customWidth="1"/>
    <col min="2074" max="2074" width="21.5703125" style="74" bestFit="1" customWidth="1"/>
    <col min="2075" max="2075" width="0" style="74" hidden="1" customWidth="1"/>
    <col min="2076" max="2076" width="18.7109375" style="74" customWidth="1"/>
    <col min="2077" max="2078" width="0" style="74" hidden="1" customWidth="1"/>
    <col min="2079" max="2079" width="20.85546875" style="74" customWidth="1"/>
    <col min="2080" max="2087" width="0" style="74" hidden="1" customWidth="1"/>
    <col min="2088" max="2088" width="0.140625" style="74" customWidth="1"/>
    <col min="2089" max="2089" width="158" style="74" customWidth="1"/>
    <col min="2090" max="2115" width="0" style="74" hidden="1" customWidth="1"/>
    <col min="2116" max="2116" width="4.5703125" style="74" customWidth="1"/>
    <col min="2117" max="2117" width="10" style="74" customWidth="1"/>
    <col min="2118" max="2304" width="9.140625" style="74"/>
    <col min="2305" max="2305" width="60.140625" style="74" customWidth="1"/>
    <col min="2306" max="2320" width="0" style="74" hidden="1" customWidth="1"/>
    <col min="2321" max="2321" width="44.42578125" style="74" customWidth="1"/>
    <col min="2322" max="2322" width="56.5703125" style="74" customWidth="1"/>
    <col min="2323" max="2326" width="0" style="74" hidden="1" customWidth="1"/>
    <col min="2327" max="2327" width="25.42578125" style="74" customWidth="1"/>
    <col min="2328" max="2329" width="0" style="74" hidden="1" customWidth="1"/>
    <col min="2330" max="2330" width="21.5703125" style="74" bestFit="1" customWidth="1"/>
    <col min="2331" max="2331" width="0" style="74" hidden="1" customWidth="1"/>
    <col min="2332" max="2332" width="18.7109375" style="74" customWidth="1"/>
    <col min="2333" max="2334" width="0" style="74" hidden="1" customWidth="1"/>
    <col min="2335" max="2335" width="20.85546875" style="74" customWidth="1"/>
    <col min="2336" max="2343" width="0" style="74" hidden="1" customWidth="1"/>
    <col min="2344" max="2344" width="0.140625" style="74" customWidth="1"/>
    <col min="2345" max="2345" width="158" style="74" customWidth="1"/>
    <col min="2346" max="2371" width="0" style="74" hidden="1" customWidth="1"/>
    <col min="2372" max="2372" width="4.5703125" style="74" customWidth="1"/>
    <col min="2373" max="2373" width="10" style="74" customWidth="1"/>
    <col min="2374" max="2560" width="9.140625" style="74"/>
    <col min="2561" max="2561" width="60.140625" style="74" customWidth="1"/>
    <col min="2562" max="2576" width="0" style="74" hidden="1" customWidth="1"/>
    <col min="2577" max="2577" width="44.42578125" style="74" customWidth="1"/>
    <col min="2578" max="2578" width="56.5703125" style="74" customWidth="1"/>
    <col min="2579" max="2582" width="0" style="74" hidden="1" customWidth="1"/>
    <col min="2583" max="2583" width="25.42578125" style="74" customWidth="1"/>
    <col min="2584" max="2585" width="0" style="74" hidden="1" customWidth="1"/>
    <col min="2586" max="2586" width="21.5703125" style="74" bestFit="1" customWidth="1"/>
    <col min="2587" max="2587" width="0" style="74" hidden="1" customWidth="1"/>
    <col min="2588" max="2588" width="18.7109375" style="74" customWidth="1"/>
    <col min="2589" max="2590" width="0" style="74" hidden="1" customWidth="1"/>
    <col min="2591" max="2591" width="20.85546875" style="74" customWidth="1"/>
    <col min="2592" max="2599" width="0" style="74" hidden="1" customWidth="1"/>
    <col min="2600" max="2600" width="0.140625" style="74" customWidth="1"/>
    <col min="2601" max="2601" width="158" style="74" customWidth="1"/>
    <col min="2602" max="2627" width="0" style="74" hidden="1" customWidth="1"/>
    <col min="2628" max="2628" width="4.5703125" style="74" customWidth="1"/>
    <col min="2629" max="2629" width="10" style="74" customWidth="1"/>
    <col min="2630" max="2816" width="9.140625" style="74"/>
    <col min="2817" max="2817" width="60.140625" style="74" customWidth="1"/>
    <col min="2818" max="2832" width="0" style="74" hidden="1" customWidth="1"/>
    <col min="2833" max="2833" width="44.42578125" style="74" customWidth="1"/>
    <col min="2834" max="2834" width="56.5703125" style="74" customWidth="1"/>
    <col min="2835" max="2838" width="0" style="74" hidden="1" customWidth="1"/>
    <col min="2839" max="2839" width="25.42578125" style="74" customWidth="1"/>
    <col min="2840" max="2841" width="0" style="74" hidden="1" customWidth="1"/>
    <col min="2842" max="2842" width="21.5703125" style="74" bestFit="1" customWidth="1"/>
    <col min="2843" max="2843" width="0" style="74" hidden="1" customWidth="1"/>
    <col min="2844" max="2844" width="18.7109375" style="74" customWidth="1"/>
    <col min="2845" max="2846" width="0" style="74" hidden="1" customWidth="1"/>
    <col min="2847" max="2847" width="20.85546875" style="74" customWidth="1"/>
    <col min="2848" max="2855" width="0" style="74" hidden="1" customWidth="1"/>
    <col min="2856" max="2856" width="0.140625" style="74" customWidth="1"/>
    <col min="2857" max="2857" width="158" style="74" customWidth="1"/>
    <col min="2858" max="2883" width="0" style="74" hidden="1" customWidth="1"/>
    <col min="2884" max="2884" width="4.5703125" style="74" customWidth="1"/>
    <col min="2885" max="2885" width="10" style="74" customWidth="1"/>
    <col min="2886" max="3072" width="9.140625" style="74"/>
    <col min="3073" max="3073" width="60.140625" style="74" customWidth="1"/>
    <col min="3074" max="3088" width="0" style="74" hidden="1" customWidth="1"/>
    <col min="3089" max="3089" width="44.42578125" style="74" customWidth="1"/>
    <col min="3090" max="3090" width="56.5703125" style="74" customWidth="1"/>
    <col min="3091" max="3094" width="0" style="74" hidden="1" customWidth="1"/>
    <col min="3095" max="3095" width="25.42578125" style="74" customWidth="1"/>
    <col min="3096" max="3097" width="0" style="74" hidden="1" customWidth="1"/>
    <col min="3098" max="3098" width="21.5703125" style="74" bestFit="1" customWidth="1"/>
    <col min="3099" max="3099" width="0" style="74" hidden="1" customWidth="1"/>
    <col min="3100" max="3100" width="18.7109375" style="74" customWidth="1"/>
    <col min="3101" max="3102" width="0" style="74" hidden="1" customWidth="1"/>
    <col min="3103" max="3103" width="20.85546875" style="74" customWidth="1"/>
    <col min="3104" max="3111" width="0" style="74" hidden="1" customWidth="1"/>
    <col min="3112" max="3112" width="0.140625" style="74" customWidth="1"/>
    <col min="3113" max="3113" width="158" style="74" customWidth="1"/>
    <col min="3114" max="3139" width="0" style="74" hidden="1" customWidth="1"/>
    <col min="3140" max="3140" width="4.5703125" style="74" customWidth="1"/>
    <col min="3141" max="3141" width="10" style="74" customWidth="1"/>
    <col min="3142" max="3328" width="9.140625" style="74"/>
    <col min="3329" max="3329" width="60.140625" style="74" customWidth="1"/>
    <col min="3330" max="3344" width="0" style="74" hidden="1" customWidth="1"/>
    <col min="3345" max="3345" width="44.42578125" style="74" customWidth="1"/>
    <col min="3346" max="3346" width="56.5703125" style="74" customWidth="1"/>
    <col min="3347" max="3350" width="0" style="74" hidden="1" customWidth="1"/>
    <col min="3351" max="3351" width="25.42578125" style="74" customWidth="1"/>
    <col min="3352" max="3353" width="0" style="74" hidden="1" customWidth="1"/>
    <col min="3354" max="3354" width="21.5703125" style="74" bestFit="1" customWidth="1"/>
    <col min="3355" max="3355" width="0" style="74" hidden="1" customWidth="1"/>
    <col min="3356" max="3356" width="18.7109375" style="74" customWidth="1"/>
    <col min="3357" max="3358" width="0" style="74" hidden="1" customWidth="1"/>
    <col min="3359" max="3359" width="20.85546875" style="74" customWidth="1"/>
    <col min="3360" max="3367" width="0" style="74" hidden="1" customWidth="1"/>
    <col min="3368" max="3368" width="0.140625" style="74" customWidth="1"/>
    <col min="3369" max="3369" width="158" style="74" customWidth="1"/>
    <col min="3370" max="3395" width="0" style="74" hidden="1" customWidth="1"/>
    <col min="3396" max="3396" width="4.5703125" style="74" customWidth="1"/>
    <col min="3397" max="3397" width="10" style="74" customWidth="1"/>
    <col min="3398" max="3584" width="9.140625" style="74"/>
    <col min="3585" max="3585" width="60.140625" style="74" customWidth="1"/>
    <col min="3586" max="3600" width="0" style="74" hidden="1" customWidth="1"/>
    <col min="3601" max="3601" width="44.42578125" style="74" customWidth="1"/>
    <col min="3602" max="3602" width="56.5703125" style="74" customWidth="1"/>
    <col min="3603" max="3606" width="0" style="74" hidden="1" customWidth="1"/>
    <col min="3607" max="3607" width="25.42578125" style="74" customWidth="1"/>
    <col min="3608" max="3609" width="0" style="74" hidden="1" customWidth="1"/>
    <col min="3610" max="3610" width="21.5703125" style="74" bestFit="1" customWidth="1"/>
    <col min="3611" max="3611" width="0" style="74" hidden="1" customWidth="1"/>
    <col min="3612" max="3612" width="18.7109375" style="74" customWidth="1"/>
    <col min="3613" max="3614" width="0" style="74" hidden="1" customWidth="1"/>
    <col min="3615" max="3615" width="20.85546875" style="74" customWidth="1"/>
    <col min="3616" max="3623" width="0" style="74" hidden="1" customWidth="1"/>
    <col min="3624" max="3624" width="0.140625" style="74" customWidth="1"/>
    <col min="3625" max="3625" width="158" style="74" customWidth="1"/>
    <col min="3626" max="3651" width="0" style="74" hidden="1" customWidth="1"/>
    <col min="3652" max="3652" width="4.5703125" style="74" customWidth="1"/>
    <col min="3653" max="3653" width="10" style="74" customWidth="1"/>
    <col min="3654" max="3840" width="9.140625" style="74"/>
    <col min="3841" max="3841" width="60.140625" style="74" customWidth="1"/>
    <col min="3842" max="3856" width="0" style="74" hidden="1" customWidth="1"/>
    <col min="3857" max="3857" width="44.42578125" style="74" customWidth="1"/>
    <col min="3858" max="3858" width="56.5703125" style="74" customWidth="1"/>
    <col min="3859" max="3862" width="0" style="74" hidden="1" customWidth="1"/>
    <col min="3863" max="3863" width="25.42578125" style="74" customWidth="1"/>
    <col min="3864" max="3865" width="0" style="74" hidden="1" customWidth="1"/>
    <col min="3866" max="3866" width="21.5703125" style="74" bestFit="1" customWidth="1"/>
    <col min="3867" max="3867" width="0" style="74" hidden="1" customWidth="1"/>
    <col min="3868" max="3868" width="18.7109375" style="74" customWidth="1"/>
    <col min="3869" max="3870" width="0" style="74" hidden="1" customWidth="1"/>
    <col min="3871" max="3871" width="20.85546875" style="74" customWidth="1"/>
    <col min="3872" max="3879" width="0" style="74" hidden="1" customWidth="1"/>
    <col min="3880" max="3880" width="0.140625" style="74" customWidth="1"/>
    <col min="3881" max="3881" width="158" style="74" customWidth="1"/>
    <col min="3882" max="3907" width="0" style="74" hidden="1" customWidth="1"/>
    <col min="3908" max="3908" width="4.5703125" style="74" customWidth="1"/>
    <col min="3909" max="3909" width="10" style="74" customWidth="1"/>
    <col min="3910" max="4096" width="9.140625" style="74"/>
    <col min="4097" max="4097" width="60.140625" style="74" customWidth="1"/>
    <col min="4098" max="4112" width="0" style="74" hidden="1" customWidth="1"/>
    <col min="4113" max="4113" width="44.42578125" style="74" customWidth="1"/>
    <col min="4114" max="4114" width="56.5703125" style="74" customWidth="1"/>
    <col min="4115" max="4118" width="0" style="74" hidden="1" customWidth="1"/>
    <col min="4119" max="4119" width="25.42578125" style="74" customWidth="1"/>
    <col min="4120" max="4121" width="0" style="74" hidden="1" customWidth="1"/>
    <col min="4122" max="4122" width="21.5703125" style="74" bestFit="1" customWidth="1"/>
    <col min="4123" max="4123" width="0" style="74" hidden="1" customWidth="1"/>
    <col min="4124" max="4124" width="18.7109375" style="74" customWidth="1"/>
    <col min="4125" max="4126" width="0" style="74" hidden="1" customWidth="1"/>
    <col min="4127" max="4127" width="20.85546875" style="74" customWidth="1"/>
    <col min="4128" max="4135" width="0" style="74" hidden="1" customWidth="1"/>
    <col min="4136" max="4136" width="0.140625" style="74" customWidth="1"/>
    <col min="4137" max="4137" width="158" style="74" customWidth="1"/>
    <col min="4138" max="4163" width="0" style="74" hidden="1" customWidth="1"/>
    <col min="4164" max="4164" width="4.5703125" style="74" customWidth="1"/>
    <col min="4165" max="4165" width="10" style="74" customWidth="1"/>
    <col min="4166" max="4352" width="9.140625" style="74"/>
    <col min="4353" max="4353" width="60.140625" style="74" customWidth="1"/>
    <col min="4354" max="4368" width="0" style="74" hidden="1" customWidth="1"/>
    <col min="4369" max="4369" width="44.42578125" style="74" customWidth="1"/>
    <col min="4370" max="4370" width="56.5703125" style="74" customWidth="1"/>
    <col min="4371" max="4374" width="0" style="74" hidden="1" customWidth="1"/>
    <col min="4375" max="4375" width="25.42578125" style="74" customWidth="1"/>
    <col min="4376" max="4377" width="0" style="74" hidden="1" customWidth="1"/>
    <col min="4378" max="4378" width="21.5703125" style="74" bestFit="1" customWidth="1"/>
    <col min="4379" max="4379" width="0" style="74" hidden="1" customWidth="1"/>
    <col min="4380" max="4380" width="18.7109375" style="74" customWidth="1"/>
    <col min="4381" max="4382" width="0" style="74" hidden="1" customWidth="1"/>
    <col min="4383" max="4383" width="20.85546875" style="74" customWidth="1"/>
    <col min="4384" max="4391" width="0" style="74" hidden="1" customWidth="1"/>
    <col min="4392" max="4392" width="0.140625" style="74" customWidth="1"/>
    <col min="4393" max="4393" width="158" style="74" customWidth="1"/>
    <col min="4394" max="4419" width="0" style="74" hidden="1" customWidth="1"/>
    <col min="4420" max="4420" width="4.5703125" style="74" customWidth="1"/>
    <col min="4421" max="4421" width="10" style="74" customWidth="1"/>
    <col min="4422" max="4608" width="9.140625" style="74"/>
    <col min="4609" max="4609" width="60.140625" style="74" customWidth="1"/>
    <col min="4610" max="4624" width="0" style="74" hidden="1" customWidth="1"/>
    <col min="4625" max="4625" width="44.42578125" style="74" customWidth="1"/>
    <col min="4626" max="4626" width="56.5703125" style="74" customWidth="1"/>
    <col min="4627" max="4630" width="0" style="74" hidden="1" customWidth="1"/>
    <col min="4631" max="4631" width="25.42578125" style="74" customWidth="1"/>
    <col min="4632" max="4633" width="0" style="74" hidden="1" customWidth="1"/>
    <col min="4634" max="4634" width="21.5703125" style="74" bestFit="1" customWidth="1"/>
    <col min="4635" max="4635" width="0" style="74" hidden="1" customWidth="1"/>
    <col min="4636" max="4636" width="18.7109375" style="74" customWidth="1"/>
    <col min="4637" max="4638" width="0" style="74" hidden="1" customWidth="1"/>
    <col min="4639" max="4639" width="20.85546875" style="74" customWidth="1"/>
    <col min="4640" max="4647" width="0" style="74" hidden="1" customWidth="1"/>
    <col min="4648" max="4648" width="0.140625" style="74" customWidth="1"/>
    <col min="4649" max="4649" width="158" style="74" customWidth="1"/>
    <col min="4650" max="4675" width="0" style="74" hidden="1" customWidth="1"/>
    <col min="4676" max="4676" width="4.5703125" style="74" customWidth="1"/>
    <col min="4677" max="4677" width="10" style="74" customWidth="1"/>
    <col min="4678" max="4864" width="9.140625" style="74"/>
    <col min="4865" max="4865" width="60.140625" style="74" customWidth="1"/>
    <col min="4866" max="4880" width="0" style="74" hidden="1" customWidth="1"/>
    <col min="4881" max="4881" width="44.42578125" style="74" customWidth="1"/>
    <col min="4882" max="4882" width="56.5703125" style="74" customWidth="1"/>
    <col min="4883" max="4886" width="0" style="74" hidden="1" customWidth="1"/>
    <col min="4887" max="4887" width="25.42578125" style="74" customWidth="1"/>
    <col min="4888" max="4889" width="0" style="74" hidden="1" customWidth="1"/>
    <col min="4890" max="4890" width="21.5703125" style="74" bestFit="1" customWidth="1"/>
    <col min="4891" max="4891" width="0" style="74" hidden="1" customWidth="1"/>
    <col min="4892" max="4892" width="18.7109375" style="74" customWidth="1"/>
    <col min="4893" max="4894" width="0" style="74" hidden="1" customWidth="1"/>
    <col min="4895" max="4895" width="20.85546875" style="74" customWidth="1"/>
    <col min="4896" max="4903" width="0" style="74" hidden="1" customWidth="1"/>
    <col min="4904" max="4904" width="0.140625" style="74" customWidth="1"/>
    <col min="4905" max="4905" width="158" style="74" customWidth="1"/>
    <col min="4906" max="4931" width="0" style="74" hidden="1" customWidth="1"/>
    <col min="4932" max="4932" width="4.5703125" style="74" customWidth="1"/>
    <col min="4933" max="4933" width="10" style="74" customWidth="1"/>
    <col min="4934" max="5120" width="9.140625" style="74"/>
    <col min="5121" max="5121" width="60.140625" style="74" customWidth="1"/>
    <col min="5122" max="5136" width="0" style="74" hidden="1" customWidth="1"/>
    <col min="5137" max="5137" width="44.42578125" style="74" customWidth="1"/>
    <col min="5138" max="5138" width="56.5703125" style="74" customWidth="1"/>
    <col min="5139" max="5142" width="0" style="74" hidden="1" customWidth="1"/>
    <col min="5143" max="5143" width="25.42578125" style="74" customWidth="1"/>
    <col min="5144" max="5145" width="0" style="74" hidden="1" customWidth="1"/>
    <col min="5146" max="5146" width="21.5703125" style="74" bestFit="1" customWidth="1"/>
    <col min="5147" max="5147" width="0" style="74" hidden="1" customWidth="1"/>
    <col min="5148" max="5148" width="18.7109375" style="74" customWidth="1"/>
    <col min="5149" max="5150" width="0" style="74" hidden="1" customWidth="1"/>
    <col min="5151" max="5151" width="20.85546875" style="74" customWidth="1"/>
    <col min="5152" max="5159" width="0" style="74" hidden="1" customWidth="1"/>
    <col min="5160" max="5160" width="0.140625" style="74" customWidth="1"/>
    <col min="5161" max="5161" width="158" style="74" customWidth="1"/>
    <col min="5162" max="5187" width="0" style="74" hidden="1" customWidth="1"/>
    <col min="5188" max="5188" width="4.5703125" style="74" customWidth="1"/>
    <col min="5189" max="5189" width="10" style="74" customWidth="1"/>
    <col min="5190" max="5376" width="9.140625" style="74"/>
    <col min="5377" max="5377" width="60.140625" style="74" customWidth="1"/>
    <col min="5378" max="5392" width="0" style="74" hidden="1" customWidth="1"/>
    <col min="5393" max="5393" width="44.42578125" style="74" customWidth="1"/>
    <col min="5394" max="5394" width="56.5703125" style="74" customWidth="1"/>
    <col min="5395" max="5398" width="0" style="74" hidden="1" customWidth="1"/>
    <col min="5399" max="5399" width="25.42578125" style="74" customWidth="1"/>
    <col min="5400" max="5401" width="0" style="74" hidden="1" customWidth="1"/>
    <col min="5402" max="5402" width="21.5703125" style="74" bestFit="1" customWidth="1"/>
    <col min="5403" max="5403" width="0" style="74" hidden="1" customWidth="1"/>
    <col min="5404" max="5404" width="18.7109375" style="74" customWidth="1"/>
    <col min="5405" max="5406" width="0" style="74" hidden="1" customWidth="1"/>
    <col min="5407" max="5407" width="20.85546875" style="74" customWidth="1"/>
    <col min="5408" max="5415" width="0" style="74" hidden="1" customWidth="1"/>
    <col min="5416" max="5416" width="0.140625" style="74" customWidth="1"/>
    <col min="5417" max="5417" width="158" style="74" customWidth="1"/>
    <col min="5418" max="5443" width="0" style="74" hidden="1" customWidth="1"/>
    <col min="5444" max="5444" width="4.5703125" style="74" customWidth="1"/>
    <col min="5445" max="5445" width="10" style="74" customWidth="1"/>
    <col min="5446" max="5632" width="9.140625" style="74"/>
    <col min="5633" max="5633" width="60.140625" style="74" customWidth="1"/>
    <col min="5634" max="5648" width="0" style="74" hidden="1" customWidth="1"/>
    <col min="5649" max="5649" width="44.42578125" style="74" customWidth="1"/>
    <col min="5650" max="5650" width="56.5703125" style="74" customWidth="1"/>
    <col min="5651" max="5654" width="0" style="74" hidden="1" customWidth="1"/>
    <col min="5655" max="5655" width="25.42578125" style="74" customWidth="1"/>
    <col min="5656" max="5657" width="0" style="74" hidden="1" customWidth="1"/>
    <col min="5658" max="5658" width="21.5703125" style="74" bestFit="1" customWidth="1"/>
    <col min="5659" max="5659" width="0" style="74" hidden="1" customWidth="1"/>
    <col min="5660" max="5660" width="18.7109375" style="74" customWidth="1"/>
    <col min="5661" max="5662" width="0" style="74" hidden="1" customWidth="1"/>
    <col min="5663" max="5663" width="20.85546875" style="74" customWidth="1"/>
    <col min="5664" max="5671" width="0" style="74" hidden="1" customWidth="1"/>
    <col min="5672" max="5672" width="0.140625" style="74" customWidth="1"/>
    <col min="5673" max="5673" width="158" style="74" customWidth="1"/>
    <col min="5674" max="5699" width="0" style="74" hidden="1" customWidth="1"/>
    <col min="5700" max="5700" width="4.5703125" style="74" customWidth="1"/>
    <col min="5701" max="5701" width="10" style="74" customWidth="1"/>
    <col min="5702" max="5888" width="9.140625" style="74"/>
    <col min="5889" max="5889" width="60.140625" style="74" customWidth="1"/>
    <col min="5890" max="5904" width="0" style="74" hidden="1" customWidth="1"/>
    <col min="5905" max="5905" width="44.42578125" style="74" customWidth="1"/>
    <col min="5906" max="5906" width="56.5703125" style="74" customWidth="1"/>
    <col min="5907" max="5910" width="0" style="74" hidden="1" customWidth="1"/>
    <col min="5911" max="5911" width="25.42578125" style="74" customWidth="1"/>
    <col min="5912" max="5913" width="0" style="74" hidden="1" customWidth="1"/>
    <col min="5914" max="5914" width="21.5703125" style="74" bestFit="1" customWidth="1"/>
    <col min="5915" max="5915" width="0" style="74" hidden="1" customWidth="1"/>
    <col min="5916" max="5916" width="18.7109375" style="74" customWidth="1"/>
    <col min="5917" max="5918" width="0" style="74" hidden="1" customWidth="1"/>
    <col min="5919" max="5919" width="20.85546875" style="74" customWidth="1"/>
    <col min="5920" max="5927" width="0" style="74" hidden="1" customWidth="1"/>
    <col min="5928" max="5928" width="0.140625" style="74" customWidth="1"/>
    <col min="5929" max="5929" width="158" style="74" customWidth="1"/>
    <col min="5930" max="5955" width="0" style="74" hidden="1" customWidth="1"/>
    <col min="5956" max="5956" width="4.5703125" style="74" customWidth="1"/>
    <col min="5957" max="5957" width="10" style="74" customWidth="1"/>
    <col min="5958" max="6144" width="9.140625" style="74"/>
    <col min="6145" max="6145" width="60.140625" style="74" customWidth="1"/>
    <col min="6146" max="6160" width="0" style="74" hidden="1" customWidth="1"/>
    <col min="6161" max="6161" width="44.42578125" style="74" customWidth="1"/>
    <col min="6162" max="6162" width="56.5703125" style="74" customWidth="1"/>
    <col min="6163" max="6166" width="0" style="74" hidden="1" customWidth="1"/>
    <col min="6167" max="6167" width="25.42578125" style="74" customWidth="1"/>
    <col min="6168" max="6169" width="0" style="74" hidden="1" customWidth="1"/>
    <col min="6170" max="6170" width="21.5703125" style="74" bestFit="1" customWidth="1"/>
    <col min="6171" max="6171" width="0" style="74" hidden="1" customWidth="1"/>
    <col min="6172" max="6172" width="18.7109375" style="74" customWidth="1"/>
    <col min="6173" max="6174" width="0" style="74" hidden="1" customWidth="1"/>
    <col min="6175" max="6175" width="20.85546875" style="74" customWidth="1"/>
    <col min="6176" max="6183" width="0" style="74" hidden="1" customWidth="1"/>
    <col min="6184" max="6184" width="0.140625" style="74" customWidth="1"/>
    <col min="6185" max="6185" width="158" style="74" customWidth="1"/>
    <col min="6186" max="6211" width="0" style="74" hidden="1" customWidth="1"/>
    <col min="6212" max="6212" width="4.5703125" style="74" customWidth="1"/>
    <col min="6213" max="6213" width="10" style="74" customWidth="1"/>
    <col min="6214" max="6400" width="9.140625" style="74"/>
    <col min="6401" max="6401" width="60.140625" style="74" customWidth="1"/>
    <col min="6402" max="6416" width="0" style="74" hidden="1" customWidth="1"/>
    <col min="6417" max="6417" width="44.42578125" style="74" customWidth="1"/>
    <col min="6418" max="6418" width="56.5703125" style="74" customWidth="1"/>
    <col min="6419" max="6422" width="0" style="74" hidden="1" customWidth="1"/>
    <col min="6423" max="6423" width="25.42578125" style="74" customWidth="1"/>
    <col min="6424" max="6425" width="0" style="74" hidden="1" customWidth="1"/>
    <col min="6426" max="6426" width="21.5703125" style="74" bestFit="1" customWidth="1"/>
    <col min="6427" max="6427" width="0" style="74" hidden="1" customWidth="1"/>
    <col min="6428" max="6428" width="18.7109375" style="74" customWidth="1"/>
    <col min="6429" max="6430" width="0" style="74" hidden="1" customWidth="1"/>
    <col min="6431" max="6431" width="20.85546875" style="74" customWidth="1"/>
    <col min="6432" max="6439" width="0" style="74" hidden="1" customWidth="1"/>
    <col min="6440" max="6440" width="0.140625" style="74" customWidth="1"/>
    <col min="6441" max="6441" width="158" style="74" customWidth="1"/>
    <col min="6442" max="6467" width="0" style="74" hidden="1" customWidth="1"/>
    <col min="6468" max="6468" width="4.5703125" style="74" customWidth="1"/>
    <col min="6469" max="6469" width="10" style="74" customWidth="1"/>
    <col min="6470" max="6656" width="9.140625" style="74"/>
    <col min="6657" max="6657" width="60.140625" style="74" customWidth="1"/>
    <col min="6658" max="6672" width="0" style="74" hidden="1" customWidth="1"/>
    <col min="6673" max="6673" width="44.42578125" style="74" customWidth="1"/>
    <col min="6674" max="6674" width="56.5703125" style="74" customWidth="1"/>
    <col min="6675" max="6678" width="0" style="74" hidden="1" customWidth="1"/>
    <col min="6679" max="6679" width="25.42578125" style="74" customWidth="1"/>
    <col min="6680" max="6681" width="0" style="74" hidden="1" customWidth="1"/>
    <col min="6682" max="6682" width="21.5703125" style="74" bestFit="1" customWidth="1"/>
    <col min="6683" max="6683" width="0" style="74" hidden="1" customWidth="1"/>
    <col min="6684" max="6684" width="18.7109375" style="74" customWidth="1"/>
    <col min="6685" max="6686" width="0" style="74" hidden="1" customWidth="1"/>
    <col min="6687" max="6687" width="20.85546875" style="74" customWidth="1"/>
    <col min="6688" max="6695" width="0" style="74" hidden="1" customWidth="1"/>
    <col min="6696" max="6696" width="0.140625" style="74" customWidth="1"/>
    <col min="6697" max="6697" width="158" style="74" customWidth="1"/>
    <col min="6698" max="6723" width="0" style="74" hidden="1" customWidth="1"/>
    <col min="6724" max="6724" width="4.5703125" style="74" customWidth="1"/>
    <col min="6725" max="6725" width="10" style="74" customWidth="1"/>
    <col min="6726" max="6912" width="9.140625" style="74"/>
    <col min="6913" max="6913" width="60.140625" style="74" customWidth="1"/>
    <col min="6914" max="6928" width="0" style="74" hidden="1" customWidth="1"/>
    <col min="6929" max="6929" width="44.42578125" style="74" customWidth="1"/>
    <col min="6930" max="6930" width="56.5703125" style="74" customWidth="1"/>
    <col min="6931" max="6934" width="0" style="74" hidden="1" customWidth="1"/>
    <col min="6935" max="6935" width="25.42578125" style="74" customWidth="1"/>
    <col min="6936" max="6937" width="0" style="74" hidden="1" customWidth="1"/>
    <col min="6938" max="6938" width="21.5703125" style="74" bestFit="1" customWidth="1"/>
    <col min="6939" max="6939" width="0" style="74" hidden="1" customWidth="1"/>
    <col min="6940" max="6940" width="18.7109375" style="74" customWidth="1"/>
    <col min="6941" max="6942" width="0" style="74" hidden="1" customWidth="1"/>
    <col min="6943" max="6943" width="20.85546875" style="74" customWidth="1"/>
    <col min="6944" max="6951" width="0" style="74" hidden="1" customWidth="1"/>
    <col min="6952" max="6952" width="0.140625" style="74" customWidth="1"/>
    <col min="6953" max="6953" width="158" style="74" customWidth="1"/>
    <col min="6954" max="6979" width="0" style="74" hidden="1" customWidth="1"/>
    <col min="6980" max="6980" width="4.5703125" style="74" customWidth="1"/>
    <col min="6981" max="6981" width="10" style="74" customWidth="1"/>
    <col min="6982" max="7168" width="9.140625" style="74"/>
    <col min="7169" max="7169" width="60.140625" style="74" customWidth="1"/>
    <col min="7170" max="7184" width="0" style="74" hidden="1" customWidth="1"/>
    <col min="7185" max="7185" width="44.42578125" style="74" customWidth="1"/>
    <col min="7186" max="7186" width="56.5703125" style="74" customWidth="1"/>
    <col min="7187" max="7190" width="0" style="74" hidden="1" customWidth="1"/>
    <col min="7191" max="7191" width="25.42578125" style="74" customWidth="1"/>
    <col min="7192" max="7193" width="0" style="74" hidden="1" customWidth="1"/>
    <col min="7194" max="7194" width="21.5703125" style="74" bestFit="1" customWidth="1"/>
    <col min="7195" max="7195" width="0" style="74" hidden="1" customWidth="1"/>
    <col min="7196" max="7196" width="18.7109375" style="74" customWidth="1"/>
    <col min="7197" max="7198" width="0" style="74" hidden="1" customWidth="1"/>
    <col min="7199" max="7199" width="20.85546875" style="74" customWidth="1"/>
    <col min="7200" max="7207" width="0" style="74" hidden="1" customWidth="1"/>
    <col min="7208" max="7208" width="0.140625" style="74" customWidth="1"/>
    <col min="7209" max="7209" width="158" style="74" customWidth="1"/>
    <col min="7210" max="7235" width="0" style="74" hidden="1" customWidth="1"/>
    <col min="7236" max="7236" width="4.5703125" style="74" customWidth="1"/>
    <col min="7237" max="7237" width="10" style="74" customWidth="1"/>
    <col min="7238" max="7424" width="9.140625" style="74"/>
    <col min="7425" max="7425" width="60.140625" style="74" customWidth="1"/>
    <col min="7426" max="7440" width="0" style="74" hidden="1" customWidth="1"/>
    <col min="7441" max="7441" width="44.42578125" style="74" customWidth="1"/>
    <col min="7442" max="7442" width="56.5703125" style="74" customWidth="1"/>
    <col min="7443" max="7446" width="0" style="74" hidden="1" customWidth="1"/>
    <col min="7447" max="7447" width="25.42578125" style="74" customWidth="1"/>
    <col min="7448" max="7449" width="0" style="74" hidden="1" customWidth="1"/>
    <col min="7450" max="7450" width="21.5703125" style="74" bestFit="1" customWidth="1"/>
    <col min="7451" max="7451" width="0" style="74" hidden="1" customWidth="1"/>
    <col min="7452" max="7452" width="18.7109375" style="74" customWidth="1"/>
    <col min="7453" max="7454" width="0" style="74" hidden="1" customWidth="1"/>
    <col min="7455" max="7455" width="20.85546875" style="74" customWidth="1"/>
    <col min="7456" max="7463" width="0" style="74" hidden="1" customWidth="1"/>
    <col min="7464" max="7464" width="0.140625" style="74" customWidth="1"/>
    <col min="7465" max="7465" width="158" style="74" customWidth="1"/>
    <col min="7466" max="7491" width="0" style="74" hidden="1" customWidth="1"/>
    <col min="7492" max="7492" width="4.5703125" style="74" customWidth="1"/>
    <col min="7493" max="7493" width="10" style="74" customWidth="1"/>
    <col min="7494" max="7680" width="9.140625" style="74"/>
    <col min="7681" max="7681" width="60.140625" style="74" customWidth="1"/>
    <col min="7682" max="7696" width="0" style="74" hidden="1" customWidth="1"/>
    <col min="7697" max="7697" width="44.42578125" style="74" customWidth="1"/>
    <col min="7698" max="7698" width="56.5703125" style="74" customWidth="1"/>
    <col min="7699" max="7702" width="0" style="74" hidden="1" customWidth="1"/>
    <col min="7703" max="7703" width="25.42578125" style="74" customWidth="1"/>
    <col min="7704" max="7705" width="0" style="74" hidden="1" customWidth="1"/>
    <col min="7706" max="7706" width="21.5703125" style="74" bestFit="1" customWidth="1"/>
    <col min="7707" max="7707" width="0" style="74" hidden="1" customWidth="1"/>
    <col min="7708" max="7708" width="18.7109375" style="74" customWidth="1"/>
    <col min="7709" max="7710" width="0" style="74" hidden="1" customWidth="1"/>
    <col min="7711" max="7711" width="20.85546875" style="74" customWidth="1"/>
    <col min="7712" max="7719" width="0" style="74" hidden="1" customWidth="1"/>
    <col min="7720" max="7720" width="0.140625" style="74" customWidth="1"/>
    <col min="7721" max="7721" width="158" style="74" customWidth="1"/>
    <col min="7722" max="7747" width="0" style="74" hidden="1" customWidth="1"/>
    <col min="7748" max="7748" width="4.5703125" style="74" customWidth="1"/>
    <col min="7749" max="7749" width="10" style="74" customWidth="1"/>
    <col min="7750" max="7936" width="9.140625" style="74"/>
    <col min="7937" max="7937" width="60.140625" style="74" customWidth="1"/>
    <col min="7938" max="7952" width="0" style="74" hidden="1" customWidth="1"/>
    <col min="7953" max="7953" width="44.42578125" style="74" customWidth="1"/>
    <col min="7954" max="7954" width="56.5703125" style="74" customWidth="1"/>
    <col min="7955" max="7958" width="0" style="74" hidden="1" customWidth="1"/>
    <col min="7959" max="7959" width="25.42578125" style="74" customWidth="1"/>
    <col min="7960" max="7961" width="0" style="74" hidden="1" customWidth="1"/>
    <col min="7962" max="7962" width="21.5703125" style="74" bestFit="1" customWidth="1"/>
    <col min="7963" max="7963" width="0" style="74" hidden="1" customWidth="1"/>
    <col min="7964" max="7964" width="18.7109375" style="74" customWidth="1"/>
    <col min="7965" max="7966" width="0" style="74" hidden="1" customWidth="1"/>
    <col min="7967" max="7967" width="20.85546875" style="74" customWidth="1"/>
    <col min="7968" max="7975" width="0" style="74" hidden="1" customWidth="1"/>
    <col min="7976" max="7976" width="0.140625" style="74" customWidth="1"/>
    <col min="7977" max="7977" width="158" style="74" customWidth="1"/>
    <col min="7978" max="8003" width="0" style="74" hidden="1" customWidth="1"/>
    <col min="8004" max="8004" width="4.5703125" style="74" customWidth="1"/>
    <col min="8005" max="8005" width="10" style="74" customWidth="1"/>
    <col min="8006" max="8192" width="9.140625" style="74"/>
    <col min="8193" max="8193" width="60.140625" style="74" customWidth="1"/>
    <col min="8194" max="8208" width="0" style="74" hidden="1" customWidth="1"/>
    <col min="8209" max="8209" width="44.42578125" style="74" customWidth="1"/>
    <col min="8210" max="8210" width="56.5703125" style="74" customWidth="1"/>
    <col min="8211" max="8214" width="0" style="74" hidden="1" customWidth="1"/>
    <col min="8215" max="8215" width="25.42578125" style="74" customWidth="1"/>
    <col min="8216" max="8217" width="0" style="74" hidden="1" customWidth="1"/>
    <col min="8218" max="8218" width="21.5703125" style="74" bestFit="1" customWidth="1"/>
    <col min="8219" max="8219" width="0" style="74" hidden="1" customWidth="1"/>
    <col min="8220" max="8220" width="18.7109375" style="74" customWidth="1"/>
    <col min="8221" max="8222" width="0" style="74" hidden="1" customWidth="1"/>
    <col min="8223" max="8223" width="20.85546875" style="74" customWidth="1"/>
    <col min="8224" max="8231" width="0" style="74" hidden="1" customWidth="1"/>
    <col min="8232" max="8232" width="0.140625" style="74" customWidth="1"/>
    <col min="8233" max="8233" width="158" style="74" customWidth="1"/>
    <col min="8234" max="8259" width="0" style="74" hidden="1" customWidth="1"/>
    <col min="8260" max="8260" width="4.5703125" style="74" customWidth="1"/>
    <col min="8261" max="8261" width="10" style="74" customWidth="1"/>
    <col min="8262" max="8448" width="9.140625" style="74"/>
    <col min="8449" max="8449" width="60.140625" style="74" customWidth="1"/>
    <col min="8450" max="8464" width="0" style="74" hidden="1" customWidth="1"/>
    <col min="8465" max="8465" width="44.42578125" style="74" customWidth="1"/>
    <col min="8466" max="8466" width="56.5703125" style="74" customWidth="1"/>
    <col min="8467" max="8470" width="0" style="74" hidden="1" customWidth="1"/>
    <col min="8471" max="8471" width="25.42578125" style="74" customWidth="1"/>
    <col min="8472" max="8473" width="0" style="74" hidden="1" customWidth="1"/>
    <col min="8474" max="8474" width="21.5703125" style="74" bestFit="1" customWidth="1"/>
    <col min="8475" max="8475" width="0" style="74" hidden="1" customWidth="1"/>
    <col min="8476" max="8476" width="18.7109375" style="74" customWidth="1"/>
    <col min="8477" max="8478" width="0" style="74" hidden="1" customWidth="1"/>
    <col min="8479" max="8479" width="20.85546875" style="74" customWidth="1"/>
    <col min="8480" max="8487" width="0" style="74" hidden="1" customWidth="1"/>
    <col min="8488" max="8488" width="0.140625" style="74" customWidth="1"/>
    <col min="8489" max="8489" width="158" style="74" customWidth="1"/>
    <col min="8490" max="8515" width="0" style="74" hidden="1" customWidth="1"/>
    <col min="8516" max="8516" width="4.5703125" style="74" customWidth="1"/>
    <col min="8517" max="8517" width="10" style="74" customWidth="1"/>
    <col min="8518" max="8704" width="9.140625" style="74"/>
    <col min="8705" max="8705" width="60.140625" style="74" customWidth="1"/>
    <col min="8706" max="8720" width="0" style="74" hidden="1" customWidth="1"/>
    <col min="8721" max="8721" width="44.42578125" style="74" customWidth="1"/>
    <col min="8722" max="8722" width="56.5703125" style="74" customWidth="1"/>
    <col min="8723" max="8726" width="0" style="74" hidden="1" customWidth="1"/>
    <col min="8727" max="8727" width="25.42578125" style="74" customWidth="1"/>
    <col min="8728" max="8729" width="0" style="74" hidden="1" customWidth="1"/>
    <col min="8730" max="8730" width="21.5703125" style="74" bestFit="1" customWidth="1"/>
    <col min="8731" max="8731" width="0" style="74" hidden="1" customWidth="1"/>
    <col min="8732" max="8732" width="18.7109375" style="74" customWidth="1"/>
    <col min="8733" max="8734" width="0" style="74" hidden="1" customWidth="1"/>
    <col min="8735" max="8735" width="20.85546875" style="74" customWidth="1"/>
    <col min="8736" max="8743" width="0" style="74" hidden="1" customWidth="1"/>
    <col min="8744" max="8744" width="0.140625" style="74" customWidth="1"/>
    <col min="8745" max="8745" width="158" style="74" customWidth="1"/>
    <col min="8746" max="8771" width="0" style="74" hidden="1" customWidth="1"/>
    <col min="8772" max="8772" width="4.5703125" style="74" customWidth="1"/>
    <col min="8773" max="8773" width="10" style="74" customWidth="1"/>
    <col min="8774" max="8960" width="9.140625" style="74"/>
    <col min="8961" max="8961" width="60.140625" style="74" customWidth="1"/>
    <col min="8962" max="8976" width="0" style="74" hidden="1" customWidth="1"/>
    <col min="8977" max="8977" width="44.42578125" style="74" customWidth="1"/>
    <col min="8978" max="8978" width="56.5703125" style="74" customWidth="1"/>
    <col min="8979" max="8982" width="0" style="74" hidden="1" customWidth="1"/>
    <col min="8983" max="8983" width="25.42578125" style="74" customWidth="1"/>
    <col min="8984" max="8985" width="0" style="74" hidden="1" customWidth="1"/>
    <col min="8986" max="8986" width="21.5703125" style="74" bestFit="1" customWidth="1"/>
    <col min="8987" max="8987" width="0" style="74" hidden="1" customWidth="1"/>
    <col min="8988" max="8988" width="18.7109375" style="74" customWidth="1"/>
    <col min="8989" max="8990" width="0" style="74" hidden="1" customWidth="1"/>
    <col min="8991" max="8991" width="20.85546875" style="74" customWidth="1"/>
    <col min="8992" max="8999" width="0" style="74" hidden="1" customWidth="1"/>
    <col min="9000" max="9000" width="0.140625" style="74" customWidth="1"/>
    <col min="9001" max="9001" width="158" style="74" customWidth="1"/>
    <col min="9002" max="9027" width="0" style="74" hidden="1" customWidth="1"/>
    <col min="9028" max="9028" width="4.5703125" style="74" customWidth="1"/>
    <col min="9029" max="9029" width="10" style="74" customWidth="1"/>
    <col min="9030" max="9216" width="9.140625" style="74"/>
    <col min="9217" max="9217" width="60.140625" style="74" customWidth="1"/>
    <col min="9218" max="9232" width="0" style="74" hidden="1" customWidth="1"/>
    <col min="9233" max="9233" width="44.42578125" style="74" customWidth="1"/>
    <col min="9234" max="9234" width="56.5703125" style="74" customWidth="1"/>
    <col min="9235" max="9238" width="0" style="74" hidden="1" customWidth="1"/>
    <col min="9239" max="9239" width="25.42578125" style="74" customWidth="1"/>
    <col min="9240" max="9241" width="0" style="74" hidden="1" customWidth="1"/>
    <col min="9242" max="9242" width="21.5703125" style="74" bestFit="1" customWidth="1"/>
    <col min="9243" max="9243" width="0" style="74" hidden="1" customWidth="1"/>
    <col min="9244" max="9244" width="18.7109375" style="74" customWidth="1"/>
    <col min="9245" max="9246" width="0" style="74" hidden="1" customWidth="1"/>
    <col min="9247" max="9247" width="20.85546875" style="74" customWidth="1"/>
    <col min="9248" max="9255" width="0" style="74" hidden="1" customWidth="1"/>
    <col min="9256" max="9256" width="0.140625" style="74" customWidth="1"/>
    <col min="9257" max="9257" width="158" style="74" customWidth="1"/>
    <col min="9258" max="9283" width="0" style="74" hidden="1" customWidth="1"/>
    <col min="9284" max="9284" width="4.5703125" style="74" customWidth="1"/>
    <col min="9285" max="9285" width="10" style="74" customWidth="1"/>
    <col min="9286" max="9472" width="9.140625" style="74"/>
    <col min="9473" max="9473" width="60.140625" style="74" customWidth="1"/>
    <col min="9474" max="9488" width="0" style="74" hidden="1" customWidth="1"/>
    <col min="9489" max="9489" width="44.42578125" style="74" customWidth="1"/>
    <col min="9490" max="9490" width="56.5703125" style="74" customWidth="1"/>
    <col min="9491" max="9494" width="0" style="74" hidden="1" customWidth="1"/>
    <col min="9495" max="9495" width="25.42578125" style="74" customWidth="1"/>
    <col min="9496" max="9497" width="0" style="74" hidden="1" customWidth="1"/>
    <col min="9498" max="9498" width="21.5703125" style="74" bestFit="1" customWidth="1"/>
    <col min="9499" max="9499" width="0" style="74" hidden="1" customWidth="1"/>
    <col min="9500" max="9500" width="18.7109375" style="74" customWidth="1"/>
    <col min="9501" max="9502" width="0" style="74" hidden="1" customWidth="1"/>
    <col min="9503" max="9503" width="20.85546875" style="74" customWidth="1"/>
    <col min="9504" max="9511" width="0" style="74" hidden="1" customWidth="1"/>
    <col min="9512" max="9512" width="0.140625" style="74" customWidth="1"/>
    <col min="9513" max="9513" width="158" style="74" customWidth="1"/>
    <col min="9514" max="9539" width="0" style="74" hidden="1" customWidth="1"/>
    <col min="9540" max="9540" width="4.5703125" style="74" customWidth="1"/>
    <col min="9541" max="9541" width="10" style="74" customWidth="1"/>
    <col min="9542" max="9728" width="9.140625" style="74"/>
    <col min="9729" max="9729" width="60.140625" style="74" customWidth="1"/>
    <col min="9730" max="9744" width="0" style="74" hidden="1" customWidth="1"/>
    <col min="9745" max="9745" width="44.42578125" style="74" customWidth="1"/>
    <col min="9746" max="9746" width="56.5703125" style="74" customWidth="1"/>
    <col min="9747" max="9750" width="0" style="74" hidden="1" customWidth="1"/>
    <col min="9751" max="9751" width="25.42578125" style="74" customWidth="1"/>
    <col min="9752" max="9753" width="0" style="74" hidden="1" customWidth="1"/>
    <col min="9754" max="9754" width="21.5703125" style="74" bestFit="1" customWidth="1"/>
    <col min="9755" max="9755" width="0" style="74" hidden="1" customWidth="1"/>
    <col min="9756" max="9756" width="18.7109375" style="74" customWidth="1"/>
    <col min="9757" max="9758" width="0" style="74" hidden="1" customWidth="1"/>
    <col min="9759" max="9759" width="20.85546875" style="74" customWidth="1"/>
    <col min="9760" max="9767" width="0" style="74" hidden="1" customWidth="1"/>
    <col min="9768" max="9768" width="0.140625" style="74" customWidth="1"/>
    <col min="9769" max="9769" width="158" style="74" customWidth="1"/>
    <col min="9770" max="9795" width="0" style="74" hidden="1" customWidth="1"/>
    <col min="9796" max="9796" width="4.5703125" style="74" customWidth="1"/>
    <col min="9797" max="9797" width="10" style="74" customWidth="1"/>
    <col min="9798" max="9984" width="9.140625" style="74"/>
    <col min="9985" max="9985" width="60.140625" style="74" customWidth="1"/>
    <col min="9986" max="10000" width="0" style="74" hidden="1" customWidth="1"/>
    <col min="10001" max="10001" width="44.42578125" style="74" customWidth="1"/>
    <col min="10002" max="10002" width="56.5703125" style="74" customWidth="1"/>
    <col min="10003" max="10006" width="0" style="74" hidden="1" customWidth="1"/>
    <col min="10007" max="10007" width="25.42578125" style="74" customWidth="1"/>
    <col min="10008" max="10009" width="0" style="74" hidden="1" customWidth="1"/>
    <col min="10010" max="10010" width="21.5703125" style="74" bestFit="1" customWidth="1"/>
    <col min="10011" max="10011" width="0" style="74" hidden="1" customWidth="1"/>
    <col min="10012" max="10012" width="18.7109375" style="74" customWidth="1"/>
    <col min="10013" max="10014" width="0" style="74" hidden="1" customWidth="1"/>
    <col min="10015" max="10015" width="20.85546875" style="74" customWidth="1"/>
    <col min="10016" max="10023" width="0" style="74" hidden="1" customWidth="1"/>
    <col min="10024" max="10024" width="0.140625" style="74" customWidth="1"/>
    <col min="10025" max="10025" width="158" style="74" customWidth="1"/>
    <col min="10026" max="10051" width="0" style="74" hidden="1" customWidth="1"/>
    <col min="10052" max="10052" width="4.5703125" style="74" customWidth="1"/>
    <col min="10053" max="10053" width="10" style="74" customWidth="1"/>
    <col min="10054" max="10240" width="9.140625" style="74"/>
    <col min="10241" max="10241" width="60.140625" style="74" customWidth="1"/>
    <col min="10242" max="10256" width="0" style="74" hidden="1" customWidth="1"/>
    <col min="10257" max="10257" width="44.42578125" style="74" customWidth="1"/>
    <col min="10258" max="10258" width="56.5703125" style="74" customWidth="1"/>
    <col min="10259" max="10262" width="0" style="74" hidden="1" customWidth="1"/>
    <col min="10263" max="10263" width="25.42578125" style="74" customWidth="1"/>
    <col min="10264" max="10265" width="0" style="74" hidden="1" customWidth="1"/>
    <col min="10266" max="10266" width="21.5703125" style="74" bestFit="1" customWidth="1"/>
    <col min="10267" max="10267" width="0" style="74" hidden="1" customWidth="1"/>
    <col min="10268" max="10268" width="18.7109375" style="74" customWidth="1"/>
    <col min="10269" max="10270" width="0" style="74" hidden="1" customWidth="1"/>
    <col min="10271" max="10271" width="20.85546875" style="74" customWidth="1"/>
    <col min="10272" max="10279" width="0" style="74" hidden="1" customWidth="1"/>
    <col min="10280" max="10280" width="0.140625" style="74" customWidth="1"/>
    <col min="10281" max="10281" width="158" style="74" customWidth="1"/>
    <col min="10282" max="10307" width="0" style="74" hidden="1" customWidth="1"/>
    <col min="10308" max="10308" width="4.5703125" style="74" customWidth="1"/>
    <col min="10309" max="10309" width="10" style="74" customWidth="1"/>
    <col min="10310" max="10496" width="9.140625" style="74"/>
    <col min="10497" max="10497" width="60.140625" style="74" customWidth="1"/>
    <col min="10498" max="10512" width="0" style="74" hidden="1" customWidth="1"/>
    <col min="10513" max="10513" width="44.42578125" style="74" customWidth="1"/>
    <col min="10514" max="10514" width="56.5703125" style="74" customWidth="1"/>
    <col min="10515" max="10518" width="0" style="74" hidden="1" customWidth="1"/>
    <col min="10519" max="10519" width="25.42578125" style="74" customWidth="1"/>
    <col min="10520" max="10521" width="0" style="74" hidden="1" customWidth="1"/>
    <col min="10522" max="10522" width="21.5703125" style="74" bestFit="1" customWidth="1"/>
    <col min="10523" max="10523" width="0" style="74" hidden="1" customWidth="1"/>
    <col min="10524" max="10524" width="18.7109375" style="74" customWidth="1"/>
    <col min="10525" max="10526" width="0" style="74" hidden="1" customWidth="1"/>
    <col min="10527" max="10527" width="20.85546875" style="74" customWidth="1"/>
    <col min="10528" max="10535" width="0" style="74" hidden="1" customWidth="1"/>
    <col min="10536" max="10536" width="0.140625" style="74" customWidth="1"/>
    <col min="10537" max="10537" width="158" style="74" customWidth="1"/>
    <col min="10538" max="10563" width="0" style="74" hidden="1" customWidth="1"/>
    <col min="10564" max="10564" width="4.5703125" style="74" customWidth="1"/>
    <col min="10565" max="10565" width="10" style="74" customWidth="1"/>
    <col min="10566" max="10752" width="9.140625" style="74"/>
    <col min="10753" max="10753" width="60.140625" style="74" customWidth="1"/>
    <col min="10754" max="10768" width="0" style="74" hidden="1" customWidth="1"/>
    <col min="10769" max="10769" width="44.42578125" style="74" customWidth="1"/>
    <col min="10770" max="10770" width="56.5703125" style="74" customWidth="1"/>
    <col min="10771" max="10774" width="0" style="74" hidden="1" customWidth="1"/>
    <col min="10775" max="10775" width="25.42578125" style="74" customWidth="1"/>
    <col min="10776" max="10777" width="0" style="74" hidden="1" customWidth="1"/>
    <col min="10778" max="10778" width="21.5703125" style="74" bestFit="1" customWidth="1"/>
    <col min="10779" max="10779" width="0" style="74" hidden="1" customWidth="1"/>
    <col min="10780" max="10780" width="18.7109375" style="74" customWidth="1"/>
    <col min="10781" max="10782" width="0" style="74" hidden="1" customWidth="1"/>
    <col min="10783" max="10783" width="20.85546875" style="74" customWidth="1"/>
    <col min="10784" max="10791" width="0" style="74" hidden="1" customWidth="1"/>
    <col min="10792" max="10792" width="0.140625" style="74" customWidth="1"/>
    <col min="10793" max="10793" width="158" style="74" customWidth="1"/>
    <col min="10794" max="10819" width="0" style="74" hidden="1" customWidth="1"/>
    <col min="10820" max="10820" width="4.5703125" style="74" customWidth="1"/>
    <col min="10821" max="10821" width="10" style="74" customWidth="1"/>
    <col min="10822" max="11008" width="9.140625" style="74"/>
    <col min="11009" max="11009" width="60.140625" style="74" customWidth="1"/>
    <col min="11010" max="11024" width="0" style="74" hidden="1" customWidth="1"/>
    <col min="11025" max="11025" width="44.42578125" style="74" customWidth="1"/>
    <col min="11026" max="11026" width="56.5703125" style="74" customWidth="1"/>
    <col min="11027" max="11030" width="0" style="74" hidden="1" customWidth="1"/>
    <col min="11031" max="11031" width="25.42578125" style="74" customWidth="1"/>
    <col min="11032" max="11033" width="0" style="74" hidden="1" customWidth="1"/>
    <col min="11034" max="11034" width="21.5703125" style="74" bestFit="1" customWidth="1"/>
    <col min="11035" max="11035" width="0" style="74" hidden="1" customWidth="1"/>
    <col min="11036" max="11036" width="18.7109375" style="74" customWidth="1"/>
    <col min="11037" max="11038" width="0" style="74" hidden="1" customWidth="1"/>
    <col min="11039" max="11039" width="20.85546875" style="74" customWidth="1"/>
    <col min="11040" max="11047" width="0" style="74" hidden="1" customWidth="1"/>
    <col min="11048" max="11048" width="0.140625" style="74" customWidth="1"/>
    <col min="11049" max="11049" width="158" style="74" customWidth="1"/>
    <col min="11050" max="11075" width="0" style="74" hidden="1" customWidth="1"/>
    <col min="11076" max="11076" width="4.5703125" style="74" customWidth="1"/>
    <col min="11077" max="11077" width="10" style="74" customWidth="1"/>
    <col min="11078" max="11264" width="9.140625" style="74"/>
    <col min="11265" max="11265" width="60.140625" style="74" customWidth="1"/>
    <col min="11266" max="11280" width="0" style="74" hidden="1" customWidth="1"/>
    <col min="11281" max="11281" width="44.42578125" style="74" customWidth="1"/>
    <col min="11282" max="11282" width="56.5703125" style="74" customWidth="1"/>
    <col min="11283" max="11286" width="0" style="74" hidden="1" customWidth="1"/>
    <col min="11287" max="11287" width="25.42578125" style="74" customWidth="1"/>
    <col min="11288" max="11289" width="0" style="74" hidden="1" customWidth="1"/>
    <col min="11290" max="11290" width="21.5703125" style="74" bestFit="1" customWidth="1"/>
    <col min="11291" max="11291" width="0" style="74" hidden="1" customWidth="1"/>
    <col min="11292" max="11292" width="18.7109375" style="74" customWidth="1"/>
    <col min="11293" max="11294" width="0" style="74" hidden="1" customWidth="1"/>
    <col min="11295" max="11295" width="20.85546875" style="74" customWidth="1"/>
    <col min="11296" max="11303" width="0" style="74" hidden="1" customWidth="1"/>
    <col min="11304" max="11304" width="0.140625" style="74" customWidth="1"/>
    <col min="11305" max="11305" width="158" style="74" customWidth="1"/>
    <col min="11306" max="11331" width="0" style="74" hidden="1" customWidth="1"/>
    <col min="11332" max="11332" width="4.5703125" style="74" customWidth="1"/>
    <col min="11333" max="11333" width="10" style="74" customWidth="1"/>
    <col min="11334" max="11520" width="9.140625" style="74"/>
    <col min="11521" max="11521" width="60.140625" style="74" customWidth="1"/>
    <col min="11522" max="11536" width="0" style="74" hidden="1" customWidth="1"/>
    <col min="11537" max="11537" width="44.42578125" style="74" customWidth="1"/>
    <col min="11538" max="11538" width="56.5703125" style="74" customWidth="1"/>
    <col min="11539" max="11542" width="0" style="74" hidden="1" customWidth="1"/>
    <col min="11543" max="11543" width="25.42578125" style="74" customWidth="1"/>
    <col min="11544" max="11545" width="0" style="74" hidden="1" customWidth="1"/>
    <col min="11546" max="11546" width="21.5703125" style="74" bestFit="1" customWidth="1"/>
    <col min="11547" max="11547" width="0" style="74" hidden="1" customWidth="1"/>
    <col min="11548" max="11548" width="18.7109375" style="74" customWidth="1"/>
    <col min="11549" max="11550" width="0" style="74" hidden="1" customWidth="1"/>
    <col min="11551" max="11551" width="20.85546875" style="74" customWidth="1"/>
    <col min="11552" max="11559" width="0" style="74" hidden="1" customWidth="1"/>
    <col min="11560" max="11560" width="0.140625" style="74" customWidth="1"/>
    <col min="11561" max="11561" width="158" style="74" customWidth="1"/>
    <col min="11562" max="11587" width="0" style="74" hidden="1" customWidth="1"/>
    <col min="11588" max="11588" width="4.5703125" style="74" customWidth="1"/>
    <col min="11589" max="11589" width="10" style="74" customWidth="1"/>
    <col min="11590" max="11776" width="9.140625" style="74"/>
    <col min="11777" max="11777" width="60.140625" style="74" customWidth="1"/>
    <col min="11778" max="11792" width="0" style="74" hidden="1" customWidth="1"/>
    <col min="11793" max="11793" width="44.42578125" style="74" customWidth="1"/>
    <col min="11794" max="11794" width="56.5703125" style="74" customWidth="1"/>
    <col min="11795" max="11798" width="0" style="74" hidden="1" customWidth="1"/>
    <col min="11799" max="11799" width="25.42578125" style="74" customWidth="1"/>
    <col min="11800" max="11801" width="0" style="74" hidden="1" customWidth="1"/>
    <col min="11802" max="11802" width="21.5703125" style="74" bestFit="1" customWidth="1"/>
    <col min="11803" max="11803" width="0" style="74" hidden="1" customWidth="1"/>
    <col min="11804" max="11804" width="18.7109375" style="74" customWidth="1"/>
    <col min="11805" max="11806" width="0" style="74" hidden="1" customWidth="1"/>
    <col min="11807" max="11807" width="20.85546875" style="74" customWidth="1"/>
    <col min="11808" max="11815" width="0" style="74" hidden="1" customWidth="1"/>
    <col min="11816" max="11816" width="0.140625" style="74" customWidth="1"/>
    <col min="11817" max="11817" width="158" style="74" customWidth="1"/>
    <col min="11818" max="11843" width="0" style="74" hidden="1" customWidth="1"/>
    <col min="11844" max="11844" width="4.5703125" style="74" customWidth="1"/>
    <col min="11845" max="11845" width="10" style="74" customWidth="1"/>
    <col min="11846" max="12032" width="9.140625" style="74"/>
    <col min="12033" max="12033" width="60.140625" style="74" customWidth="1"/>
    <col min="12034" max="12048" width="0" style="74" hidden="1" customWidth="1"/>
    <col min="12049" max="12049" width="44.42578125" style="74" customWidth="1"/>
    <col min="12050" max="12050" width="56.5703125" style="74" customWidth="1"/>
    <col min="12051" max="12054" width="0" style="74" hidden="1" customWidth="1"/>
    <col min="12055" max="12055" width="25.42578125" style="74" customWidth="1"/>
    <col min="12056" max="12057" width="0" style="74" hidden="1" customWidth="1"/>
    <col min="12058" max="12058" width="21.5703125" style="74" bestFit="1" customWidth="1"/>
    <col min="12059" max="12059" width="0" style="74" hidden="1" customWidth="1"/>
    <col min="12060" max="12060" width="18.7109375" style="74" customWidth="1"/>
    <col min="12061" max="12062" width="0" style="74" hidden="1" customWidth="1"/>
    <col min="12063" max="12063" width="20.85546875" style="74" customWidth="1"/>
    <col min="12064" max="12071" width="0" style="74" hidden="1" customWidth="1"/>
    <col min="12072" max="12072" width="0.140625" style="74" customWidth="1"/>
    <col min="12073" max="12073" width="158" style="74" customWidth="1"/>
    <col min="12074" max="12099" width="0" style="74" hidden="1" customWidth="1"/>
    <col min="12100" max="12100" width="4.5703125" style="74" customWidth="1"/>
    <col min="12101" max="12101" width="10" style="74" customWidth="1"/>
    <col min="12102" max="12288" width="9.140625" style="74"/>
    <col min="12289" max="12289" width="60.140625" style="74" customWidth="1"/>
    <col min="12290" max="12304" width="0" style="74" hidden="1" customWidth="1"/>
    <col min="12305" max="12305" width="44.42578125" style="74" customWidth="1"/>
    <col min="12306" max="12306" width="56.5703125" style="74" customWidth="1"/>
    <col min="12307" max="12310" width="0" style="74" hidden="1" customWidth="1"/>
    <col min="12311" max="12311" width="25.42578125" style="74" customWidth="1"/>
    <col min="12312" max="12313" width="0" style="74" hidden="1" customWidth="1"/>
    <col min="12314" max="12314" width="21.5703125" style="74" bestFit="1" customWidth="1"/>
    <col min="12315" max="12315" width="0" style="74" hidden="1" customWidth="1"/>
    <col min="12316" max="12316" width="18.7109375" style="74" customWidth="1"/>
    <col min="12317" max="12318" width="0" style="74" hidden="1" customWidth="1"/>
    <col min="12319" max="12319" width="20.85546875" style="74" customWidth="1"/>
    <col min="12320" max="12327" width="0" style="74" hidden="1" customWidth="1"/>
    <col min="12328" max="12328" width="0.140625" style="74" customWidth="1"/>
    <col min="12329" max="12329" width="158" style="74" customWidth="1"/>
    <col min="12330" max="12355" width="0" style="74" hidden="1" customWidth="1"/>
    <col min="12356" max="12356" width="4.5703125" style="74" customWidth="1"/>
    <col min="12357" max="12357" width="10" style="74" customWidth="1"/>
    <col min="12358" max="12544" width="9.140625" style="74"/>
    <col min="12545" max="12545" width="60.140625" style="74" customWidth="1"/>
    <col min="12546" max="12560" width="0" style="74" hidden="1" customWidth="1"/>
    <col min="12561" max="12561" width="44.42578125" style="74" customWidth="1"/>
    <col min="12562" max="12562" width="56.5703125" style="74" customWidth="1"/>
    <col min="12563" max="12566" width="0" style="74" hidden="1" customWidth="1"/>
    <col min="12567" max="12567" width="25.42578125" style="74" customWidth="1"/>
    <col min="12568" max="12569" width="0" style="74" hidden="1" customWidth="1"/>
    <col min="12570" max="12570" width="21.5703125" style="74" bestFit="1" customWidth="1"/>
    <col min="12571" max="12571" width="0" style="74" hidden="1" customWidth="1"/>
    <col min="12572" max="12572" width="18.7109375" style="74" customWidth="1"/>
    <col min="12573" max="12574" width="0" style="74" hidden="1" customWidth="1"/>
    <col min="12575" max="12575" width="20.85546875" style="74" customWidth="1"/>
    <col min="12576" max="12583" width="0" style="74" hidden="1" customWidth="1"/>
    <col min="12584" max="12584" width="0.140625" style="74" customWidth="1"/>
    <col min="12585" max="12585" width="158" style="74" customWidth="1"/>
    <col min="12586" max="12611" width="0" style="74" hidden="1" customWidth="1"/>
    <col min="12612" max="12612" width="4.5703125" style="74" customWidth="1"/>
    <col min="12613" max="12613" width="10" style="74" customWidth="1"/>
    <col min="12614" max="12800" width="9.140625" style="74"/>
    <col min="12801" max="12801" width="60.140625" style="74" customWidth="1"/>
    <col min="12802" max="12816" width="0" style="74" hidden="1" customWidth="1"/>
    <col min="12817" max="12817" width="44.42578125" style="74" customWidth="1"/>
    <col min="12818" max="12818" width="56.5703125" style="74" customWidth="1"/>
    <col min="12819" max="12822" width="0" style="74" hidden="1" customWidth="1"/>
    <col min="12823" max="12823" width="25.42578125" style="74" customWidth="1"/>
    <col min="12824" max="12825" width="0" style="74" hidden="1" customWidth="1"/>
    <col min="12826" max="12826" width="21.5703125" style="74" bestFit="1" customWidth="1"/>
    <col min="12827" max="12827" width="0" style="74" hidden="1" customWidth="1"/>
    <col min="12828" max="12828" width="18.7109375" style="74" customWidth="1"/>
    <col min="12829" max="12830" width="0" style="74" hidden="1" customWidth="1"/>
    <col min="12831" max="12831" width="20.85546875" style="74" customWidth="1"/>
    <col min="12832" max="12839" width="0" style="74" hidden="1" customWidth="1"/>
    <col min="12840" max="12840" width="0.140625" style="74" customWidth="1"/>
    <col min="12841" max="12841" width="158" style="74" customWidth="1"/>
    <col min="12842" max="12867" width="0" style="74" hidden="1" customWidth="1"/>
    <col min="12868" max="12868" width="4.5703125" style="74" customWidth="1"/>
    <col min="12869" max="12869" width="10" style="74" customWidth="1"/>
    <col min="12870" max="13056" width="9.140625" style="74"/>
    <col min="13057" max="13057" width="60.140625" style="74" customWidth="1"/>
    <col min="13058" max="13072" width="0" style="74" hidden="1" customWidth="1"/>
    <col min="13073" max="13073" width="44.42578125" style="74" customWidth="1"/>
    <col min="13074" max="13074" width="56.5703125" style="74" customWidth="1"/>
    <col min="13075" max="13078" width="0" style="74" hidden="1" customWidth="1"/>
    <col min="13079" max="13079" width="25.42578125" style="74" customWidth="1"/>
    <col min="13080" max="13081" width="0" style="74" hidden="1" customWidth="1"/>
    <col min="13082" max="13082" width="21.5703125" style="74" bestFit="1" customWidth="1"/>
    <col min="13083" max="13083" width="0" style="74" hidden="1" customWidth="1"/>
    <col min="13084" max="13084" width="18.7109375" style="74" customWidth="1"/>
    <col min="13085" max="13086" width="0" style="74" hidden="1" customWidth="1"/>
    <col min="13087" max="13087" width="20.85546875" style="74" customWidth="1"/>
    <col min="13088" max="13095" width="0" style="74" hidden="1" customWidth="1"/>
    <col min="13096" max="13096" width="0.140625" style="74" customWidth="1"/>
    <col min="13097" max="13097" width="158" style="74" customWidth="1"/>
    <col min="13098" max="13123" width="0" style="74" hidden="1" customWidth="1"/>
    <col min="13124" max="13124" width="4.5703125" style="74" customWidth="1"/>
    <col min="13125" max="13125" width="10" style="74" customWidth="1"/>
    <col min="13126" max="13312" width="9.140625" style="74"/>
    <col min="13313" max="13313" width="60.140625" style="74" customWidth="1"/>
    <col min="13314" max="13328" width="0" style="74" hidden="1" customWidth="1"/>
    <col min="13329" max="13329" width="44.42578125" style="74" customWidth="1"/>
    <col min="13330" max="13330" width="56.5703125" style="74" customWidth="1"/>
    <col min="13331" max="13334" width="0" style="74" hidden="1" customWidth="1"/>
    <col min="13335" max="13335" width="25.42578125" style="74" customWidth="1"/>
    <col min="13336" max="13337" width="0" style="74" hidden="1" customWidth="1"/>
    <col min="13338" max="13338" width="21.5703125" style="74" bestFit="1" customWidth="1"/>
    <col min="13339" max="13339" width="0" style="74" hidden="1" customWidth="1"/>
    <col min="13340" max="13340" width="18.7109375" style="74" customWidth="1"/>
    <col min="13341" max="13342" width="0" style="74" hidden="1" customWidth="1"/>
    <col min="13343" max="13343" width="20.85546875" style="74" customWidth="1"/>
    <col min="13344" max="13351" width="0" style="74" hidden="1" customWidth="1"/>
    <col min="13352" max="13352" width="0.140625" style="74" customWidth="1"/>
    <col min="13353" max="13353" width="158" style="74" customWidth="1"/>
    <col min="13354" max="13379" width="0" style="74" hidden="1" customWidth="1"/>
    <col min="13380" max="13380" width="4.5703125" style="74" customWidth="1"/>
    <col min="13381" max="13381" width="10" style="74" customWidth="1"/>
    <col min="13382" max="13568" width="9.140625" style="74"/>
    <col min="13569" max="13569" width="60.140625" style="74" customWidth="1"/>
    <col min="13570" max="13584" width="0" style="74" hidden="1" customWidth="1"/>
    <col min="13585" max="13585" width="44.42578125" style="74" customWidth="1"/>
    <col min="13586" max="13586" width="56.5703125" style="74" customWidth="1"/>
    <col min="13587" max="13590" width="0" style="74" hidden="1" customWidth="1"/>
    <col min="13591" max="13591" width="25.42578125" style="74" customWidth="1"/>
    <col min="13592" max="13593" width="0" style="74" hidden="1" customWidth="1"/>
    <col min="13594" max="13594" width="21.5703125" style="74" bestFit="1" customWidth="1"/>
    <col min="13595" max="13595" width="0" style="74" hidden="1" customWidth="1"/>
    <col min="13596" max="13596" width="18.7109375" style="74" customWidth="1"/>
    <col min="13597" max="13598" width="0" style="74" hidden="1" customWidth="1"/>
    <col min="13599" max="13599" width="20.85546875" style="74" customWidth="1"/>
    <col min="13600" max="13607" width="0" style="74" hidden="1" customWidth="1"/>
    <col min="13608" max="13608" width="0.140625" style="74" customWidth="1"/>
    <col min="13609" max="13609" width="158" style="74" customWidth="1"/>
    <col min="13610" max="13635" width="0" style="74" hidden="1" customWidth="1"/>
    <col min="13636" max="13636" width="4.5703125" style="74" customWidth="1"/>
    <col min="13637" max="13637" width="10" style="74" customWidth="1"/>
    <col min="13638" max="13824" width="9.140625" style="74"/>
    <col min="13825" max="13825" width="60.140625" style="74" customWidth="1"/>
    <col min="13826" max="13840" width="0" style="74" hidden="1" customWidth="1"/>
    <col min="13841" max="13841" width="44.42578125" style="74" customWidth="1"/>
    <col min="13842" max="13842" width="56.5703125" style="74" customWidth="1"/>
    <col min="13843" max="13846" width="0" style="74" hidden="1" customWidth="1"/>
    <col min="13847" max="13847" width="25.42578125" style="74" customWidth="1"/>
    <col min="13848" max="13849" width="0" style="74" hidden="1" customWidth="1"/>
    <col min="13850" max="13850" width="21.5703125" style="74" bestFit="1" customWidth="1"/>
    <col min="13851" max="13851" width="0" style="74" hidden="1" customWidth="1"/>
    <col min="13852" max="13852" width="18.7109375" style="74" customWidth="1"/>
    <col min="13853" max="13854" width="0" style="74" hidden="1" customWidth="1"/>
    <col min="13855" max="13855" width="20.85546875" style="74" customWidth="1"/>
    <col min="13856" max="13863" width="0" style="74" hidden="1" customWidth="1"/>
    <col min="13864" max="13864" width="0.140625" style="74" customWidth="1"/>
    <col min="13865" max="13865" width="158" style="74" customWidth="1"/>
    <col min="13866" max="13891" width="0" style="74" hidden="1" customWidth="1"/>
    <col min="13892" max="13892" width="4.5703125" style="74" customWidth="1"/>
    <col min="13893" max="13893" width="10" style="74" customWidth="1"/>
    <col min="13894" max="14080" width="9.140625" style="74"/>
    <col min="14081" max="14081" width="60.140625" style="74" customWidth="1"/>
    <col min="14082" max="14096" width="0" style="74" hidden="1" customWidth="1"/>
    <col min="14097" max="14097" width="44.42578125" style="74" customWidth="1"/>
    <col min="14098" max="14098" width="56.5703125" style="74" customWidth="1"/>
    <col min="14099" max="14102" width="0" style="74" hidden="1" customWidth="1"/>
    <col min="14103" max="14103" width="25.42578125" style="74" customWidth="1"/>
    <col min="14104" max="14105" width="0" style="74" hidden="1" customWidth="1"/>
    <col min="14106" max="14106" width="21.5703125" style="74" bestFit="1" customWidth="1"/>
    <col min="14107" max="14107" width="0" style="74" hidden="1" customWidth="1"/>
    <col min="14108" max="14108" width="18.7109375" style="74" customWidth="1"/>
    <col min="14109" max="14110" width="0" style="74" hidden="1" customWidth="1"/>
    <col min="14111" max="14111" width="20.85546875" style="74" customWidth="1"/>
    <col min="14112" max="14119" width="0" style="74" hidden="1" customWidth="1"/>
    <col min="14120" max="14120" width="0.140625" style="74" customWidth="1"/>
    <col min="14121" max="14121" width="158" style="74" customWidth="1"/>
    <col min="14122" max="14147" width="0" style="74" hidden="1" customWidth="1"/>
    <col min="14148" max="14148" width="4.5703125" style="74" customWidth="1"/>
    <col min="14149" max="14149" width="10" style="74" customWidth="1"/>
    <col min="14150" max="14336" width="9.140625" style="74"/>
    <col min="14337" max="14337" width="60.140625" style="74" customWidth="1"/>
    <col min="14338" max="14352" width="0" style="74" hidden="1" customWidth="1"/>
    <col min="14353" max="14353" width="44.42578125" style="74" customWidth="1"/>
    <col min="14354" max="14354" width="56.5703125" style="74" customWidth="1"/>
    <col min="14355" max="14358" width="0" style="74" hidden="1" customWidth="1"/>
    <col min="14359" max="14359" width="25.42578125" style="74" customWidth="1"/>
    <col min="14360" max="14361" width="0" style="74" hidden="1" customWidth="1"/>
    <col min="14362" max="14362" width="21.5703125" style="74" bestFit="1" customWidth="1"/>
    <col min="14363" max="14363" width="0" style="74" hidden="1" customWidth="1"/>
    <col min="14364" max="14364" width="18.7109375" style="74" customWidth="1"/>
    <col min="14365" max="14366" width="0" style="74" hidden="1" customWidth="1"/>
    <col min="14367" max="14367" width="20.85546875" style="74" customWidth="1"/>
    <col min="14368" max="14375" width="0" style="74" hidden="1" customWidth="1"/>
    <col min="14376" max="14376" width="0.140625" style="74" customWidth="1"/>
    <col min="14377" max="14377" width="158" style="74" customWidth="1"/>
    <col min="14378" max="14403" width="0" style="74" hidden="1" customWidth="1"/>
    <col min="14404" max="14404" width="4.5703125" style="74" customWidth="1"/>
    <col min="14405" max="14405" width="10" style="74" customWidth="1"/>
    <col min="14406" max="14592" width="9.140625" style="74"/>
    <col min="14593" max="14593" width="60.140625" style="74" customWidth="1"/>
    <col min="14594" max="14608" width="0" style="74" hidden="1" customWidth="1"/>
    <col min="14609" max="14609" width="44.42578125" style="74" customWidth="1"/>
    <col min="14610" max="14610" width="56.5703125" style="74" customWidth="1"/>
    <col min="14611" max="14614" width="0" style="74" hidden="1" customWidth="1"/>
    <col min="14615" max="14615" width="25.42578125" style="74" customWidth="1"/>
    <col min="14616" max="14617" width="0" style="74" hidden="1" customWidth="1"/>
    <col min="14618" max="14618" width="21.5703125" style="74" bestFit="1" customWidth="1"/>
    <col min="14619" max="14619" width="0" style="74" hidden="1" customWidth="1"/>
    <col min="14620" max="14620" width="18.7109375" style="74" customWidth="1"/>
    <col min="14621" max="14622" width="0" style="74" hidden="1" customWidth="1"/>
    <col min="14623" max="14623" width="20.85546875" style="74" customWidth="1"/>
    <col min="14624" max="14631" width="0" style="74" hidden="1" customWidth="1"/>
    <col min="14632" max="14632" width="0.140625" style="74" customWidth="1"/>
    <col min="14633" max="14633" width="158" style="74" customWidth="1"/>
    <col min="14634" max="14659" width="0" style="74" hidden="1" customWidth="1"/>
    <col min="14660" max="14660" width="4.5703125" style="74" customWidth="1"/>
    <col min="14661" max="14661" width="10" style="74" customWidth="1"/>
    <col min="14662" max="14848" width="9.140625" style="74"/>
    <col min="14849" max="14849" width="60.140625" style="74" customWidth="1"/>
    <col min="14850" max="14864" width="0" style="74" hidden="1" customWidth="1"/>
    <col min="14865" max="14865" width="44.42578125" style="74" customWidth="1"/>
    <col min="14866" max="14866" width="56.5703125" style="74" customWidth="1"/>
    <col min="14867" max="14870" width="0" style="74" hidden="1" customWidth="1"/>
    <col min="14871" max="14871" width="25.42578125" style="74" customWidth="1"/>
    <col min="14872" max="14873" width="0" style="74" hidden="1" customWidth="1"/>
    <col min="14874" max="14874" width="21.5703125" style="74" bestFit="1" customWidth="1"/>
    <col min="14875" max="14875" width="0" style="74" hidden="1" customWidth="1"/>
    <col min="14876" max="14876" width="18.7109375" style="74" customWidth="1"/>
    <col min="14877" max="14878" width="0" style="74" hidden="1" customWidth="1"/>
    <col min="14879" max="14879" width="20.85546875" style="74" customWidth="1"/>
    <col min="14880" max="14887" width="0" style="74" hidden="1" customWidth="1"/>
    <col min="14888" max="14888" width="0.140625" style="74" customWidth="1"/>
    <col min="14889" max="14889" width="158" style="74" customWidth="1"/>
    <col min="14890" max="14915" width="0" style="74" hidden="1" customWidth="1"/>
    <col min="14916" max="14916" width="4.5703125" style="74" customWidth="1"/>
    <col min="14917" max="14917" width="10" style="74" customWidth="1"/>
    <col min="14918" max="15104" width="9.140625" style="74"/>
    <col min="15105" max="15105" width="60.140625" style="74" customWidth="1"/>
    <col min="15106" max="15120" width="0" style="74" hidden="1" customWidth="1"/>
    <col min="15121" max="15121" width="44.42578125" style="74" customWidth="1"/>
    <col min="15122" max="15122" width="56.5703125" style="74" customWidth="1"/>
    <col min="15123" max="15126" width="0" style="74" hidden="1" customWidth="1"/>
    <col min="15127" max="15127" width="25.42578125" style="74" customWidth="1"/>
    <col min="15128" max="15129" width="0" style="74" hidden="1" customWidth="1"/>
    <col min="15130" max="15130" width="21.5703125" style="74" bestFit="1" customWidth="1"/>
    <col min="15131" max="15131" width="0" style="74" hidden="1" customWidth="1"/>
    <col min="15132" max="15132" width="18.7109375" style="74" customWidth="1"/>
    <col min="15133" max="15134" width="0" style="74" hidden="1" customWidth="1"/>
    <col min="15135" max="15135" width="20.85546875" style="74" customWidth="1"/>
    <col min="15136" max="15143" width="0" style="74" hidden="1" customWidth="1"/>
    <col min="15144" max="15144" width="0.140625" style="74" customWidth="1"/>
    <col min="15145" max="15145" width="158" style="74" customWidth="1"/>
    <col min="15146" max="15171" width="0" style="74" hidden="1" customWidth="1"/>
    <col min="15172" max="15172" width="4.5703125" style="74" customWidth="1"/>
    <col min="15173" max="15173" width="10" style="74" customWidth="1"/>
    <col min="15174" max="15360" width="9.140625" style="74"/>
    <col min="15361" max="15361" width="60.140625" style="74" customWidth="1"/>
    <col min="15362" max="15376" width="0" style="74" hidden="1" customWidth="1"/>
    <col min="15377" max="15377" width="44.42578125" style="74" customWidth="1"/>
    <col min="15378" max="15378" width="56.5703125" style="74" customWidth="1"/>
    <col min="15379" max="15382" width="0" style="74" hidden="1" customWidth="1"/>
    <col min="15383" max="15383" width="25.42578125" style="74" customWidth="1"/>
    <col min="15384" max="15385" width="0" style="74" hidden="1" customWidth="1"/>
    <col min="15386" max="15386" width="21.5703125" style="74" bestFit="1" customWidth="1"/>
    <col min="15387" max="15387" width="0" style="74" hidden="1" customWidth="1"/>
    <col min="15388" max="15388" width="18.7109375" style="74" customWidth="1"/>
    <col min="15389" max="15390" width="0" style="74" hidden="1" customWidth="1"/>
    <col min="15391" max="15391" width="20.85546875" style="74" customWidth="1"/>
    <col min="15392" max="15399" width="0" style="74" hidden="1" customWidth="1"/>
    <col min="15400" max="15400" width="0.140625" style="74" customWidth="1"/>
    <col min="15401" max="15401" width="158" style="74" customWidth="1"/>
    <col min="15402" max="15427" width="0" style="74" hidden="1" customWidth="1"/>
    <col min="15428" max="15428" width="4.5703125" style="74" customWidth="1"/>
    <col min="15429" max="15429" width="10" style="74" customWidth="1"/>
    <col min="15430" max="15616" width="9.140625" style="74"/>
    <col min="15617" max="15617" width="60.140625" style="74" customWidth="1"/>
    <col min="15618" max="15632" width="0" style="74" hidden="1" customWidth="1"/>
    <col min="15633" max="15633" width="44.42578125" style="74" customWidth="1"/>
    <col min="15634" max="15634" width="56.5703125" style="74" customWidth="1"/>
    <col min="15635" max="15638" width="0" style="74" hidden="1" customWidth="1"/>
    <col min="15639" max="15639" width="25.42578125" style="74" customWidth="1"/>
    <col min="15640" max="15641" width="0" style="74" hidden="1" customWidth="1"/>
    <col min="15642" max="15642" width="21.5703125" style="74" bestFit="1" customWidth="1"/>
    <col min="15643" max="15643" width="0" style="74" hidden="1" customWidth="1"/>
    <col min="15644" max="15644" width="18.7109375" style="74" customWidth="1"/>
    <col min="15645" max="15646" width="0" style="74" hidden="1" customWidth="1"/>
    <col min="15647" max="15647" width="20.85546875" style="74" customWidth="1"/>
    <col min="15648" max="15655" width="0" style="74" hidden="1" customWidth="1"/>
    <col min="15656" max="15656" width="0.140625" style="74" customWidth="1"/>
    <col min="15657" max="15657" width="158" style="74" customWidth="1"/>
    <col min="15658" max="15683" width="0" style="74" hidden="1" customWidth="1"/>
    <col min="15684" max="15684" width="4.5703125" style="74" customWidth="1"/>
    <col min="15685" max="15685" width="10" style="74" customWidth="1"/>
    <col min="15686" max="15872" width="9.140625" style="74"/>
    <col min="15873" max="15873" width="60.140625" style="74" customWidth="1"/>
    <col min="15874" max="15888" width="0" style="74" hidden="1" customWidth="1"/>
    <col min="15889" max="15889" width="44.42578125" style="74" customWidth="1"/>
    <col min="15890" max="15890" width="56.5703125" style="74" customWidth="1"/>
    <col min="15891" max="15894" width="0" style="74" hidden="1" customWidth="1"/>
    <col min="15895" max="15895" width="25.42578125" style="74" customWidth="1"/>
    <col min="15896" max="15897" width="0" style="74" hidden="1" customWidth="1"/>
    <col min="15898" max="15898" width="21.5703125" style="74" bestFit="1" customWidth="1"/>
    <col min="15899" max="15899" width="0" style="74" hidden="1" customWidth="1"/>
    <col min="15900" max="15900" width="18.7109375" style="74" customWidth="1"/>
    <col min="15901" max="15902" width="0" style="74" hidden="1" customWidth="1"/>
    <col min="15903" max="15903" width="20.85546875" style="74" customWidth="1"/>
    <col min="15904" max="15911" width="0" style="74" hidden="1" customWidth="1"/>
    <col min="15912" max="15912" width="0.140625" style="74" customWidth="1"/>
    <col min="15913" max="15913" width="158" style="74" customWidth="1"/>
    <col min="15914" max="15939" width="0" style="74" hidden="1" customWidth="1"/>
    <col min="15940" max="15940" width="4.5703125" style="74" customWidth="1"/>
    <col min="15941" max="15941" width="10" style="74" customWidth="1"/>
    <col min="15942" max="16128" width="9.140625" style="74"/>
    <col min="16129" max="16129" width="60.140625" style="74" customWidth="1"/>
    <col min="16130" max="16144" width="0" style="74" hidden="1" customWidth="1"/>
    <col min="16145" max="16145" width="44.42578125" style="74" customWidth="1"/>
    <col min="16146" max="16146" width="56.5703125" style="74" customWidth="1"/>
    <col min="16147" max="16150" width="0" style="74" hidden="1" customWidth="1"/>
    <col min="16151" max="16151" width="25.42578125" style="74" customWidth="1"/>
    <col min="16152" max="16153" width="0" style="74" hidden="1" customWidth="1"/>
    <col min="16154" max="16154" width="21.5703125" style="74" bestFit="1" customWidth="1"/>
    <col min="16155" max="16155" width="0" style="74" hidden="1" customWidth="1"/>
    <col min="16156" max="16156" width="18.7109375" style="74" customWidth="1"/>
    <col min="16157" max="16158" width="0" style="74" hidden="1" customWidth="1"/>
    <col min="16159" max="16159" width="20.85546875" style="74" customWidth="1"/>
    <col min="16160" max="16167" width="0" style="74" hidden="1" customWidth="1"/>
    <col min="16168" max="16168" width="0.140625" style="74" customWidth="1"/>
    <col min="16169" max="16169" width="158" style="74" customWidth="1"/>
    <col min="16170" max="16195" width="0" style="74" hidden="1" customWidth="1"/>
    <col min="16196" max="16196" width="4.5703125" style="74" customWidth="1"/>
    <col min="16197" max="16197" width="10" style="74" customWidth="1"/>
    <col min="16198" max="16384" width="9.140625" style="74"/>
  </cols>
  <sheetData>
    <row r="1" spans="1:67" s="75" customFormat="1" ht="15.75">
      <c r="A1" s="299" t="s">
        <v>1</v>
      </c>
      <c r="B1" s="300"/>
      <c r="C1" s="300"/>
      <c r="D1" s="300"/>
      <c r="E1" s="300"/>
      <c r="F1" s="300"/>
      <c r="G1" s="300"/>
      <c r="H1" s="300"/>
      <c r="I1" s="300"/>
      <c r="J1" s="300"/>
      <c r="K1" s="300"/>
      <c r="L1" s="300"/>
      <c r="M1" s="300"/>
      <c r="N1" s="300"/>
      <c r="O1" s="300"/>
      <c r="P1" s="300"/>
      <c r="Q1" s="300"/>
      <c r="R1" s="301"/>
      <c r="S1" s="301"/>
      <c r="T1" s="301"/>
      <c r="U1" s="301"/>
      <c r="V1" s="301"/>
      <c r="W1" s="301"/>
      <c r="X1" s="301"/>
      <c r="Y1" s="301"/>
      <c r="Z1" s="301"/>
      <c r="AA1" s="301"/>
      <c r="AB1" s="301"/>
      <c r="AC1" s="301"/>
      <c r="AD1" s="301"/>
      <c r="AE1" s="301"/>
      <c r="AF1" s="301"/>
      <c r="AG1" s="301"/>
      <c r="AH1" s="301"/>
      <c r="AI1" s="301"/>
      <c r="AJ1" s="301"/>
      <c r="AK1" s="301"/>
      <c r="AL1" s="301"/>
      <c r="AM1" s="301"/>
      <c r="AN1" s="301"/>
      <c r="AO1" s="302"/>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row>
    <row r="2" spans="1:67" s="75" customFormat="1" ht="15.75">
      <c r="A2" s="303" t="s">
        <v>1002</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30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row>
    <row r="3" spans="1:67" s="75" customFormat="1" ht="16.5" thickBot="1">
      <c r="A3" s="305" t="s">
        <v>993</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307"/>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row>
    <row r="4" spans="1:67" ht="72" customHeight="1" thickBot="1">
      <c r="A4" s="77" t="s">
        <v>135</v>
      </c>
      <c r="B4" s="78" t="s">
        <v>136</v>
      </c>
      <c r="C4" s="78" t="s">
        <v>136</v>
      </c>
      <c r="D4" s="78" t="s">
        <v>136</v>
      </c>
      <c r="E4" s="78" t="s">
        <v>136</v>
      </c>
      <c r="F4" s="79" t="s">
        <v>137</v>
      </c>
      <c r="G4" s="79" t="s">
        <v>137</v>
      </c>
      <c r="H4" s="79" t="s">
        <v>137</v>
      </c>
      <c r="I4" s="79" t="s">
        <v>137</v>
      </c>
      <c r="J4" s="79" t="s">
        <v>137</v>
      </c>
      <c r="K4" s="79" t="s">
        <v>137</v>
      </c>
      <c r="L4" s="80" t="s">
        <v>138</v>
      </c>
      <c r="M4" s="80" t="s">
        <v>139</v>
      </c>
      <c r="N4" s="79" t="s">
        <v>140</v>
      </c>
      <c r="O4" s="79" t="s">
        <v>141</v>
      </c>
      <c r="P4" s="271" t="s">
        <v>142</v>
      </c>
      <c r="Q4" s="272" t="s">
        <v>958</v>
      </c>
      <c r="R4" s="273" t="s">
        <v>143</v>
      </c>
      <c r="S4" s="82" t="s">
        <v>144</v>
      </c>
      <c r="T4" s="82" t="s">
        <v>145</v>
      </c>
      <c r="U4" s="82" t="s">
        <v>146</v>
      </c>
      <c r="V4" s="82" t="s">
        <v>145</v>
      </c>
      <c r="W4" s="82" t="s">
        <v>147</v>
      </c>
      <c r="X4" s="82" t="s">
        <v>148</v>
      </c>
      <c r="Y4" s="82" t="s">
        <v>149</v>
      </c>
      <c r="Z4" s="82" t="s">
        <v>150</v>
      </c>
      <c r="AA4" s="82" t="s">
        <v>151</v>
      </c>
      <c r="AB4" s="82" t="s">
        <v>152</v>
      </c>
      <c r="AC4" s="83" t="s">
        <v>153</v>
      </c>
      <c r="AD4" s="83" t="s">
        <v>154</v>
      </c>
      <c r="AE4" s="84" t="s">
        <v>155</v>
      </c>
      <c r="AF4" s="85" t="s">
        <v>156</v>
      </c>
      <c r="AG4" s="86" t="s">
        <v>157</v>
      </c>
      <c r="AH4" s="85" t="s">
        <v>158</v>
      </c>
      <c r="AI4" s="87" t="s">
        <v>159</v>
      </c>
      <c r="AJ4" s="81" t="s">
        <v>160</v>
      </c>
      <c r="AK4" s="81" t="s">
        <v>161</v>
      </c>
      <c r="AL4" s="81"/>
      <c r="AM4" s="87" t="s">
        <v>162</v>
      </c>
      <c r="AN4" s="88" t="s">
        <v>163</v>
      </c>
      <c r="AO4" s="81" t="s">
        <v>959</v>
      </c>
      <c r="AP4" s="89" t="s">
        <v>164</v>
      </c>
    </row>
    <row r="5" spans="1:67" ht="30" customHeight="1">
      <c r="A5" s="90"/>
      <c r="B5" s="91"/>
      <c r="C5" s="91"/>
      <c r="D5" s="91"/>
      <c r="E5" s="91"/>
      <c r="F5" s="92"/>
      <c r="G5" s="92"/>
      <c r="H5" s="92"/>
      <c r="I5" s="92"/>
      <c r="J5" s="92"/>
      <c r="K5" s="92"/>
      <c r="L5" s="93"/>
      <c r="M5" s="93"/>
      <c r="N5" s="92"/>
      <c r="O5" s="92"/>
      <c r="P5" s="274"/>
      <c r="Q5" s="92"/>
      <c r="R5" s="275"/>
      <c r="S5" s="95"/>
      <c r="T5" s="95"/>
      <c r="U5" s="95"/>
      <c r="V5" s="96"/>
      <c r="W5" s="95"/>
      <c r="X5" s="97"/>
      <c r="Y5" s="95"/>
      <c r="Z5" s="95"/>
      <c r="AA5" s="95"/>
      <c r="AB5" s="95"/>
      <c r="AC5" s="98"/>
      <c r="AD5" s="98"/>
      <c r="AE5" s="99"/>
      <c r="AF5" s="100"/>
      <c r="AG5" s="101"/>
      <c r="AH5" s="100"/>
      <c r="AI5" s="102"/>
      <c r="AJ5" s="94"/>
      <c r="AK5" s="94"/>
      <c r="AL5" s="94"/>
      <c r="AM5" s="102"/>
      <c r="AN5" s="103"/>
      <c r="AO5" s="94"/>
      <c r="AP5" s="97"/>
    </row>
    <row r="6" spans="1:67" ht="30" customHeight="1">
      <c r="A6" s="104" t="s">
        <v>165</v>
      </c>
      <c r="B6" s="105"/>
      <c r="C6" s="105"/>
      <c r="D6" s="105"/>
      <c r="E6" s="105"/>
      <c r="F6" s="105"/>
      <c r="G6" s="105"/>
      <c r="H6" s="105"/>
      <c r="I6" s="105"/>
      <c r="J6" s="105"/>
      <c r="K6" s="105"/>
      <c r="L6" s="106"/>
      <c r="M6" s="106"/>
      <c r="N6" s="105"/>
      <c r="O6" s="105"/>
      <c r="P6" s="276"/>
      <c r="Q6" s="105"/>
      <c r="R6" s="146"/>
      <c r="S6" s="108"/>
      <c r="T6" s="108"/>
      <c r="U6" s="108"/>
      <c r="V6" s="109"/>
      <c r="W6" s="108"/>
      <c r="X6" s="110"/>
      <c r="Y6" s="108"/>
      <c r="Z6" s="108"/>
      <c r="AA6" s="108"/>
      <c r="AB6" s="108"/>
      <c r="AC6" s="111"/>
      <c r="AD6" s="111"/>
      <c r="AE6" s="112"/>
      <c r="AF6" s="100"/>
      <c r="AG6" s="113"/>
      <c r="AH6" s="114"/>
      <c r="AI6" s="115"/>
      <c r="AM6" s="115"/>
      <c r="AN6" s="116"/>
      <c r="AO6" s="107"/>
      <c r="AP6" s="117" t="str">
        <f t="shared" ref="AP6:AP25" si="0">IF(B6 &gt; 0,(CONCATENATE(MID(B6,1,3),"/",MID(B6,4,3),"/",C6,"/",D6,"/",E6)),"")</f>
        <v/>
      </c>
    </row>
    <row r="7" spans="1:67" ht="30" customHeight="1">
      <c r="A7" s="107" t="s">
        <v>166</v>
      </c>
      <c r="B7" s="118">
        <v>105005</v>
      </c>
      <c r="C7" s="118">
        <v>6</v>
      </c>
      <c r="D7" s="119" t="s">
        <v>167</v>
      </c>
      <c r="E7" s="118">
        <v>1100</v>
      </c>
      <c r="F7" s="119" t="s">
        <v>168</v>
      </c>
      <c r="G7" s="119" t="s">
        <v>167</v>
      </c>
      <c r="H7" s="119" t="s">
        <v>167</v>
      </c>
      <c r="I7" s="119" t="s">
        <v>167</v>
      </c>
      <c r="J7" s="118">
        <v>311</v>
      </c>
      <c r="K7" s="119" t="s">
        <v>169</v>
      </c>
      <c r="L7" s="120" t="s">
        <v>170</v>
      </c>
      <c r="M7" s="121" t="s">
        <v>171</v>
      </c>
      <c r="N7" s="122"/>
      <c r="O7" s="118" t="s">
        <v>172</v>
      </c>
      <c r="P7" s="154"/>
      <c r="Q7" s="118" t="s">
        <v>960</v>
      </c>
      <c r="R7" s="277" t="s">
        <v>173</v>
      </c>
      <c r="S7" s="108" t="e">
        <f>SUMIF([3]DATA!$B$1:$B$65536,'Appendix O'!$AP7,[3]DATA!O$1:O$65536)</f>
        <v>#VALUE!</v>
      </c>
      <c r="T7" s="108">
        <v>2060845</v>
      </c>
      <c r="U7" s="108" t="e">
        <f t="shared" ref="U7:U17" si="1">SUM(S7:T7)</f>
        <v>#VALUE!</v>
      </c>
      <c r="V7" s="109"/>
      <c r="W7" s="108">
        <v>2060845</v>
      </c>
      <c r="X7" s="110">
        <v>279870.93</v>
      </c>
      <c r="Y7" s="108">
        <v>-10545.36</v>
      </c>
      <c r="Z7" s="108">
        <f>X7+Y7</f>
        <v>269325.57</v>
      </c>
      <c r="AA7" s="108"/>
      <c r="AB7" s="108">
        <f>W7-Z7</f>
        <v>1791519.43</v>
      </c>
      <c r="AC7" s="111" t="e">
        <f t="shared" ref="AC7:AC17" si="2">IF(U7&lt;&gt;0,Z7/U7,0)</f>
        <v>#VALUE!</v>
      </c>
      <c r="AD7" s="111" t="e">
        <f t="shared" ref="AD7:AD24" si="3">Z7/S7</f>
        <v>#VALUE!</v>
      </c>
      <c r="AE7" s="112">
        <f>Z7/W7</f>
        <v>0.1306869609310744</v>
      </c>
      <c r="AF7" s="100"/>
      <c r="AG7" s="113"/>
      <c r="AH7" s="114"/>
      <c r="AI7" s="115"/>
      <c r="AM7" s="115"/>
      <c r="AN7" s="116"/>
      <c r="AO7" s="107" t="s">
        <v>174</v>
      </c>
      <c r="AP7" s="117" t="str">
        <f t="shared" si="0"/>
        <v>105/005/6/01/1100</v>
      </c>
    </row>
    <row r="8" spans="1:67" ht="35.1" customHeight="1">
      <c r="A8" s="107" t="s">
        <v>175</v>
      </c>
      <c r="B8" s="118">
        <v>105005</v>
      </c>
      <c r="C8" s="118">
        <v>6</v>
      </c>
      <c r="D8" s="118">
        <v>76</v>
      </c>
      <c r="E8" s="118">
        <v>1100</v>
      </c>
      <c r="F8" s="119" t="s">
        <v>168</v>
      </c>
      <c r="G8" s="119" t="s">
        <v>167</v>
      </c>
      <c r="H8" s="119" t="s">
        <v>167</v>
      </c>
      <c r="I8" s="119" t="s">
        <v>167</v>
      </c>
      <c r="J8" s="118">
        <v>160</v>
      </c>
      <c r="K8" s="119" t="s">
        <v>169</v>
      </c>
      <c r="L8" s="124" t="s">
        <v>170</v>
      </c>
      <c r="M8" s="125" t="s">
        <v>176</v>
      </c>
      <c r="N8" s="122"/>
      <c r="O8" s="118"/>
      <c r="P8" s="154" t="s">
        <v>172</v>
      </c>
      <c r="Q8" s="118" t="s">
        <v>961</v>
      </c>
      <c r="R8" s="146" t="s">
        <v>177</v>
      </c>
      <c r="S8" s="108" t="e">
        <f>SUMIF([3]DATA!$B$1:$B$65536,'Appendix O'!$AP8,[3]DATA!O$1:O$65536)</f>
        <v>#VALUE!</v>
      </c>
      <c r="T8" s="108">
        <v>2272303</v>
      </c>
      <c r="U8" s="108" t="e">
        <f t="shared" si="1"/>
        <v>#VALUE!</v>
      </c>
      <c r="V8" s="109"/>
      <c r="W8" s="108">
        <v>2272303</v>
      </c>
      <c r="X8" s="110">
        <v>268581.65000000002</v>
      </c>
      <c r="Y8" s="108">
        <v>134697.47</v>
      </c>
      <c r="Z8" s="108">
        <f t="shared" ref="Z8:Z24" si="4">X8+Y8</f>
        <v>403279.12</v>
      </c>
      <c r="AA8" s="108"/>
      <c r="AB8" s="108">
        <f t="shared" ref="AB8:AB25" si="5">W8-Z8</f>
        <v>1869023.88</v>
      </c>
      <c r="AC8" s="111" t="e">
        <f t="shared" si="2"/>
        <v>#VALUE!</v>
      </c>
      <c r="AD8" s="111" t="e">
        <f t="shared" si="3"/>
        <v>#VALUE!</v>
      </c>
      <c r="AE8" s="112">
        <f t="shared" ref="AE8:AE24" si="6">Z8/W8</f>
        <v>0.17747594400922764</v>
      </c>
      <c r="AF8" s="100"/>
      <c r="AG8" s="113"/>
      <c r="AH8" s="114"/>
      <c r="AI8" s="115"/>
      <c r="AM8" s="115" t="s">
        <v>178</v>
      </c>
      <c r="AN8" s="116"/>
      <c r="AO8" s="126" t="s">
        <v>179</v>
      </c>
      <c r="AP8" s="117" t="str">
        <f t="shared" si="0"/>
        <v>105/005/6/76/1100</v>
      </c>
    </row>
    <row r="9" spans="1:67" ht="35.1" customHeight="1">
      <c r="A9" s="107" t="s">
        <v>180</v>
      </c>
      <c r="B9" s="118">
        <v>105005</v>
      </c>
      <c r="C9" s="118">
        <v>6</v>
      </c>
      <c r="D9" s="118">
        <v>76</v>
      </c>
      <c r="E9" s="118">
        <v>1101</v>
      </c>
      <c r="F9" s="119" t="s">
        <v>168</v>
      </c>
      <c r="G9" s="119" t="s">
        <v>167</v>
      </c>
      <c r="H9" s="119" t="s">
        <v>167</v>
      </c>
      <c r="I9" s="119" t="s">
        <v>167</v>
      </c>
      <c r="J9" s="118">
        <v>160</v>
      </c>
      <c r="K9" s="119" t="s">
        <v>169</v>
      </c>
      <c r="L9" s="124" t="s">
        <v>170</v>
      </c>
      <c r="M9" s="125" t="s">
        <v>176</v>
      </c>
      <c r="N9" s="122"/>
      <c r="O9" s="118"/>
      <c r="P9" s="154" t="s">
        <v>172</v>
      </c>
      <c r="Q9" s="118" t="s">
        <v>962</v>
      </c>
      <c r="R9" s="146" t="s">
        <v>177</v>
      </c>
      <c r="S9" s="108" t="e">
        <f>SUMIF([3]DATA!$B$1:$B$65536,'Appendix O'!$AP9,[3]DATA!O$1:O$65536)</f>
        <v>#VALUE!</v>
      </c>
      <c r="T9" s="108">
        <v>6598469</v>
      </c>
      <c r="U9" s="108" t="e">
        <f t="shared" si="1"/>
        <v>#VALUE!</v>
      </c>
      <c r="V9" s="109"/>
      <c r="W9" s="108">
        <v>6598469</v>
      </c>
      <c r="X9" s="110">
        <v>116772.58</v>
      </c>
      <c r="Y9" s="108">
        <v>109994.01</v>
      </c>
      <c r="Z9" s="108">
        <f t="shared" si="4"/>
        <v>226766.59</v>
      </c>
      <c r="AA9" s="108"/>
      <c r="AB9" s="108">
        <f t="shared" si="5"/>
        <v>6371702.4100000001</v>
      </c>
      <c r="AC9" s="111" t="e">
        <f t="shared" si="2"/>
        <v>#VALUE!</v>
      </c>
      <c r="AD9" s="111" t="e">
        <f t="shared" si="3"/>
        <v>#VALUE!</v>
      </c>
      <c r="AE9" s="112">
        <f t="shared" si="6"/>
        <v>3.436654623974137E-2</v>
      </c>
      <c r="AF9" s="100"/>
      <c r="AG9" s="113"/>
      <c r="AH9" s="114"/>
      <c r="AI9" s="115"/>
      <c r="AM9" s="115" t="s">
        <v>181</v>
      </c>
      <c r="AN9" s="116"/>
      <c r="AO9" s="127" t="s">
        <v>182</v>
      </c>
      <c r="AP9" s="117" t="str">
        <f t="shared" si="0"/>
        <v>105/005/6/76/1101</v>
      </c>
    </row>
    <row r="10" spans="1:67" ht="35.1" customHeight="1">
      <c r="A10" s="107" t="s">
        <v>183</v>
      </c>
      <c r="B10" s="118">
        <v>105005</v>
      </c>
      <c r="C10" s="118">
        <v>6</v>
      </c>
      <c r="D10" s="118">
        <v>76</v>
      </c>
      <c r="E10" s="118">
        <v>1102</v>
      </c>
      <c r="F10" s="119" t="s">
        <v>168</v>
      </c>
      <c r="G10" s="119" t="s">
        <v>167</v>
      </c>
      <c r="H10" s="119" t="s">
        <v>167</v>
      </c>
      <c r="I10" s="119" t="s">
        <v>167</v>
      </c>
      <c r="J10" s="118">
        <v>160</v>
      </c>
      <c r="K10" s="119" t="s">
        <v>169</v>
      </c>
      <c r="L10" s="128" t="s">
        <v>184</v>
      </c>
      <c r="M10" s="125" t="s">
        <v>176</v>
      </c>
      <c r="N10" s="122"/>
      <c r="O10" s="118"/>
      <c r="P10" s="154" t="s">
        <v>172</v>
      </c>
      <c r="Q10" s="118" t="s">
        <v>963</v>
      </c>
      <c r="R10" s="146" t="s">
        <v>177</v>
      </c>
      <c r="S10" s="108" t="e">
        <f>SUMIF([3]DATA!$B$1:$B$65536,'Appendix O'!$AP10,[3]DATA!O$1:O$65536)</f>
        <v>#VALUE!</v>
      </c>
      <c r="T10" s="108">
        <v>2208935</v>
      </c>
      <c r="U10" s="108" t="e">
        <f t="shared" si="1"/>
        <v>#VALUE!</v>
      </c>
      <c r="V10" s="109"/>
      <c r="W10" s="108">
        <v>2208935</v>
      </c>
      <c r="X10" s="110">
        <v>589162.22</v>
      </c>
      <c r="Y10" s="108">
        <v>0</v>
      </c>
      <c r="Z10" s="108">
        <f t="shared" si="4"/>
        <v>589162.22</v>
      </c>
      <c r="AA10" s="108"/>
      <c r="AB10" s="108">
        <f t="shared" si="5"/>
        <v>1619772.78</v>
      </c>
      <c r="AC10" s="111" t="e">
        <f t="shared" si="2"/>
        <v>#VALUE!</v>
      </c>
      <c r="AD10" s="111" t="e">
        <f t="shared" si="3"/>
        <v>#VALUE!</v>
      </c>
      <c r="AE10" s="112">
        <f t="shared" si="6"/>
        <v>0.26671777123364876</v>
      </c>
      <c r="AF10" s="100"/>
      <c r="AG10" s="113"/>
      <c r="AH10" s="114"/>
      <c r="AI10" s="115"/>
      <c r="AM10" s="115"/>
      <c r="AN10" s="116"/>
      <c r="AO10" s="121" t="s">
        <v>185</v>
      </c>
      <c r="AP10" s="117" t="str">
        <f t="shared" si="0"/>
        <v>105/005/6/76/1102</v>
      </c>
    </row>
    <row r="11" spans="1:67" ht="30" customHeight="1">
      <c r="A11" s="107" t="s">
        <v>186</v>
      </c>
      <c r="B11" s="118">
        <v>105012</v>
      </c>
      <c r="C11" s="118">
        <v>5</v>
      </c>
      <c r="D11" s="119" t="s">
        <v>168</v>
      </c>
      <c r="E11" s="118">
        <v>1246</v>
      </c>
      <c r="F11" s="119" t="s">
        <v>168</v>
      </c>
      <c r="G11" s="119" t="s">
        <v>187</v>
      </c>
      <c r="H11" s="119" t="s">
        <v>167</v>
      </c>
      <c r="I11" s="119" t="s">
        <v>167</v>
      </c>
      <c r="J11" s="118">
        <v>270</v>
      </c>
      <c r="K11" s="119" t="s">
        <v>188</v>
      </c>
      <c r="L11" s="125" t="s">
        <v>189</v>
      </c>
      <c r="M11" s="125" t="s">
        <v>171</v>
      </c>
      <c r="N11" s="122"/>
      <c r="O11" s="118" t="s">
        <v>172</v>
      </c>
      <c r="P11" s="154"/>
      <c r="Q11" s="118" t="s">
        <v>248</v>
      </c>
      <c r="R11" s="277" t="s">
        <v>190</v>
      </c>
      <c r="S11" s="108"/>
      <c r="T11" s="108"/>
      <c r="U11" s="108"/>
      <c r="V11" s="109"/>
      <c r="W11" s="108">
        <v>9000</v>
      </c>
      <c r="X11" s="110">
        <v>0</v>
      </c>
      <c r="Y11" s="108">
        <v>0</v>
      </c>
      <c r="Z11" s="108">
        <f t="shared" si="4"/>
        <v>0</v>
      </c>
      <c r="AA11" s="108"/>
      <c r="AB11" s="108">
        <f t="shared" si="5"/>
        <v>9000</v>
      </c>
      <c r="AC11" s="111"/>
      <c r="AD11" s="111"/>
      <c r="AE11" s="112">
        <f t="shared" si="6"/>
        <v>0</v>
      </c>
      <c r="AF11" s="100"/>
      <c r="AG11" s="113"/>
      <c r="AH11" s="114"/>
      <c r="AI11" s="115"/>
      <c r="AM11" s="115"/>
      <c r="AN11" s="116"/>
      <c r="AO11" s="121"/>
      <c r="AP11" s="117"/>
    </row>
    <row r="12" spans="1:67" ht="30" customHeight="1">
      <c r="A12" s="107" t="s">
        <v>191</v>
      </c>
      <c r="B12" s="118">
        <v>120005</v>
      </c>
      <c r="C12" s="118">
        <v>6</v>
      </c>
      <c r="D12" s="118">
        <v>83</v>
      </c>
      <c r="E12" s="118">
        <v>1100</v>
      </c>
      <c r="F12" s="119" t="s">
        <v>168</v>
      </c>
      <c r="G12" s="119">
        <v>10</v>
      </c>
      <c r="H12" s="119" t="s">
        <v>167</v>
      </c>
      <c r="I12" s="119" t="s">
        <v>167</v>
      </c>
      <c r="J12" s="119" t="s">
        <v>192</v>
      </c>
      <c r="K12" s="119" t="s">
        <v>169</v>
      </c>
      <c r="L12" s="121" t="s">
        <v>193</v>
      </c>
      <c r="M12" s="121" t="s">
        <v>193</v>
      </c>
      <c r="N12" s="122"/>
      <c r="O12" s="118"/>
      <c r="P12" s="154" t="s">
        <v>172</v>
      </c>
      <c r="Q12" s="118"/>
      <c r="R12" s="146" t="s">
        <v>194</v>
      </c>
      <c r="S12" s="108" t="e">
        <f>SUMIF([3]DATA!$B$1:$B$65536,'Appendix O'!$AP12,[3]DATA!O$1:O$65536)</f>
        <v>#VALUE!</v>
      </c>
      <c r="T12" s="108">
        <v>488000</v>
      </c>
      <c r="U12" s="108" t="e">
        <f t="shared" si="1"/>
        <v>#VALUE!</v>
      </c>
      <c r="V12" s="109"/>
      <c r="W12" s="108">
        <v>488000</v>
      </c>
      <c r="X12" s="110">
        <v>0</v>
      </c>
      <c r="Y12" s="108">
        <v>0</v>
      </c>
      <c r="Z12" s="108">
        <f t="shared" si="4"/>
        <v>0</v>
      </c>
      <c r="AA12" s="108"/>
      <c r="AB12" s="108">
        <f t="shared" si="5"/>
        <v>488000</v>
      </c>
      <c r="AC12" s="111" t="e">
        <f t="shared" si="2"/>
        <v>#VALUE!</v>
      </c>
      <c r="AD12" s="111" t="e">
        <f t="shared" si="3"/>
        <v>#VALUE!</v>
      </c>
      <c r="AE12" s="112">
        <f t="shared" si="6"/>
        <v>0</v>
      </c>
      <c r="AF12" s="100"/>
      <c r="AG12" s="113"/>
      <c r="AH12" s="114"/>
      <c r="AI12" s="115"/>
      <c r="AM12" s="115"/>
      <c r="AN12" s="116"/>
      <c r="AO12" s="107" t="s">
        <v>195</v>
      </c>
      <c r="AP12" s="117" t="str">
        <f t="shared" si="0"/>
        <v>120/005/6/83/1100</v>
      </c>
    </row>
    <row r="13" spans="1:67" ht="30" customHeight="1">
      <c r="A13" s="107" t="s">
        <v>196</v>
      </c>
      <c r="B13" s="118">
        <v>120005</v>
      </c>
      <c r="C13" s="118">
        <v>6</v>
      </c>
      <c r="D13" s="118">
        <v>83</v>
      </c>
      <c r="E13" s="118">
        <v>1101</v>
      </c>
      <c r="F13" s="119" t="s">
        <v>168</v>
      </c>
      <c r="G13" s="119">
        <v>10</v>
      </c>
      <c r="H13" s="119" t="s">
        <v>167</v>
      </c>
      <c r="I13" s="119" t="s">
        <v>167</v>
      </c>
      <c r="J13" s="119">
        <v>100</v>
      </c>
      <c r="K13" s="119" t="s">
        <v>169</v>
      </c>
      <c r="L13" s="121" t="s">
        <v>87</v>
      </c>
      <c r="M13" s="128" t="s">
        <v>197</v>
      </c>
      <c r="N13" s="122"/>
      <c r="O13" s="118"/>
      <c r="P13" s="154" t="s">
        <v>172</v>
      </c>
      <c r="Q13" s="118" t="s">
        <v>964</v>
      </c>
      <c r="R13" s="146" t="s">
        <v>194</v>
      </c>
      <c r="S13" s="108" t="e">
        <f>SUMIF([3]DATA!$B$1:$B$65536,'Appendix O'!$AP13,[3]DATA!O$1:O$65536)</f>
        <v>#VALUE!</v>
      </c>
      <c r="T13" s="108">
        <v>974718</v>
      </c>
      <c r="U13" s="108" t="e">
        <f t="shared" si="1"/>
        <v>#VALUE!</v>
      </c>
      <c r="V13" s="109"/>
      <c r="W13" s="108">
        <v>974718</v>
      </c>
      <c r="X13" s="110">
        <v>0</v>
      </c>
      <c r="Y13" s="108">
        <v>0</v>
      </c>
      <c r="Z13" s="108">
        <f t="shared" si="4"/>
        <v>0</v>
      </c>
      <c r="AA13" s="108"/>
      <c r="AB13" s="108">
        <f t="shared" si="5"/>
        <v>974718</v>
      </c>
      <c r="AC13" s="111" t="e">
        <f t="shared" si="2"/>
        <v>#VALUE!</v>
      </c>
      <c r="AD13" s="111" t="e">
        <f t="shared" si="3"/>
        <v>#VALUE!</v>
      </c>
      <c r="AE13" s="112">
        <f t="shared" si="6"/>
        <v>0</v>
      </c>
      <c r="AF13" s="100"/>
      <c r="AG13" s="113"/>
      <c r="AH13" s="114"/>
      <c r="AI13" s="115"/>
      <c r="AM13" s="115"/>
      <c r="AN13" s="116"/>
      <c r="AO13" s="107" t="s">
        <v>198</v>
      </c>
      <c r="AP13" s="117" t="str">
        <f t="shared" si="0"/>
        <v>120/005/6/83/1101</v>
      </c>
    </row>
    <row r="14" spans="1:67" ht="30" customHeight="1">
      <c r="A14" s="107" t="s">
        <v>199</v>
      </c>
      <c r="B14" s="118">
        <v>120005</v>
      </c>
      <c r="C14" s="118">
        <v>6</v>
      </c>
      <c r="D14" s="118">
        <v>83</v>
      </c>
      <c r="E14" s="118">
        <v>1102</v>
      </c>
      <c r="F14" s="119" t="s">
        <v>168</v>
      </c>
      <c r="G14" s="119">
        <v>10</v>
      </c>
      <c r="H14" s="119" t="s">
        <v>167</v>
      </c>
      <c r="I14" s="119" t="s">
        <v>167</v>
      </c>
      <c r="J14" s="119" t="s">
        <v>192</v>
      </c>
      <c r="K14" s="119" t="s">
        <v>169</v>
      </c>
      <c r="L14" s="120" t="s">
        <v>170</v>
      </c>
      <c r="M14" s="128" t="s">
        <v>200</v>
      </c>
      <c r="N14" s="122"/>
      <c r="O14" s="118"/>
      <c r="P14" s="154" t="s">
        <v>172</v>
      </c>
      <c r="Q14" s="118"/>
      <c r="R14" s="146" t="s">
        <v>194</v>
      </c>
      <c r="S14" s="108" t="e">
        <f>SUMIF([3]DATA!$B$1:$B$65536,'Appendix O'!$AP14,[3]DATA!O$1:O$65536)</f>
        <v>#VALUE!</v>
      </c>
      <c r="T14" s="108">
        <v>746897</v>
      </c>
      <c r="U14" s="108" t="e">
        <f>SUM(S14:T14)</f>
        <v>#VALUE!</v>
      </c>
      <c r="V14" s="109"/>
      <c r="W14" s="108">
        <v>746897</v>
      </c>
      <c r="X14" s="110">
        <v>628798.84</v>
      </c>
      <c r="Y14" s="108">
        <v>101306.23</v>
      </c>
      <c r="Z14" s="108">
        <f t="shared" si="4"/>
        <v>730105.07</v>
      </c>
      <c r="AA14" s="108"/>
      <c r="AB14" s="108">
        <f t="shared" si="5"/>
        <v>16791.930000000051</v>
      </c>
      <c r="AC14" s="111" t="e">
        <f t="shared" si="2"/>
        <v>#VALUE!</v>
      </c>
      <c r="AD14" s="111" t="e">
        <f t="shared" si="3"/>
        <v>#VALUE!</v>
      </c>
      <c r="AE14" s="112">
        <f t="shared" si="6"/>
        <v>0.97751774341040321</v>
      </c>
      <c r="AF14" s="100"/>
      <c r="AG14" s="113"/>
      <c r="AH14" s="114"/>
      <c r="AI14" s="115"/>
      <c r="AM14" s="115"/>
      <c r="AN14" s="116"/>
      <c r="AO14" s="107" t="s">
        <v>201</v>
      </c>
      <c r="AP14" s="117" t="str">
        <f t="shared" si="0"/>
        <v>120/005/6/83/1102</v>
      </c>
    </row>
    <row r="15" spans="1:67" ht="30" customHeight="1">
      <c r="A15" s="107" t="s">
        <v>202</v>
      </c>
      <c r="B15" s="118">
        <v>120005</v>
      </c>
      <c r="C15" s="118">
        <v>6</v>
      </c>
      <c r="D15" s="118">
        <v>83</v>
      </c>
      <c r="E15" s="118">
        <v>1103</v>
      </c>
      <c r="F15" s="119" t="s">
        <v>168</v>
      </c>
      <c r="G15" s="119">
        <v>10</v>
      </c>
      <c r="H15" s="119" t="s">
        <v>167</v>
      </c>
      <c r="I15" s="119" t="s">
        <v>167</v>
      </c>
      <c r="J15" s="119">
        <v>100</v>
      </c>
      <c r="K15" s="119" t="s">
        <v>169</v>
      </c>
      <c r="L15" s="121" t="s">
        <v>87</v>
      </c>
      <c r="M15" s="128" t="s">
        <v>197</v>
      </c>
      <c r="N15" s="122"/>
      <c r="O15" s="118"/>
      <c r="P15" s="154" t="s">
        <v>172</v>
      </c>
      <c r="Q15" s="118" t="s">
        <v>964</v>
      </c>
      <c r="R15" s="146" t="s">
        <v>194</v>
      </c>
      <c r="S15" s="108" t="e">
        <f>SUMIF([3]DATA!$B$1:$B$65536,'Appendix O'!$AP15,[3]DATA!O$1:O$65536)</f>
        <v>#VALUE!</v>
      </c>
      <c r="T15" s="108">
        <v>512606</v>
      </c>
      <c r="U15" s="108" t="e">
        <f t="shared" si="1"/>
        <v>#VALUE!</v>
      </c>
      <c r="V15" s="109"/>
      <c r="W15" s="108">
        <v>512606</v>
      </c>
      <c r="X15" s="110">
        <v>0</v>
      </c>
      <c r="Y15" s="108">
        <v>0</v>
      </c>
      <c r="Z15" s="108">
        <f t="shared" si="4"/>
        <v>0</v>
      </c>
      <c r="AA15" s="108"/>
      <c r="AB15" s="108">
        <f t="shared" si="5"/>
        <v>512606</v>
      </c>
      <c r="AC15" s="111" t="e">
        <f t="shared" si="2"/>
        <v>#VALUE!</v>
      </c>
      <c r="AD15" s="111" t="e">
        <f t="shared" si="3"/>
        <v>#VALUE!</v>
      </c>
      <c r="AE15" s="112">
        <f t="shared" si="6"/>
        <v>0</v>
      </c>
      <c r="AF15" s="100"/>
      <c r="AG15" s="113"/>
      <c r="AH15" s="114"/>
      <c r="AI15" s="115"/>
      <c r="AM15" s="115"/>
      <c r="AN15" s="116"/>
      <c r="AO15" s="107" t="s">
        <v>203</v>
      </c>
      <c r="AP15" s="117" t="str">
        <f t="shared" si="0"/>
        <v>120/005/6/83/1103</v>
      </c>
    </row>
    <row r="16" spans="1:67" ht="30" customHeight="1">
      <c r="A16" s="107" t="s">
        <v>204</v>
      </c>
      <c r="B16" s="118">
        <v>120010</v>
      </c>
      <c r="C16" s="118">
        <v>5</v>
      </c>
      <c r="D16" s="119" t="s">
        <v>168</v>
      </c>
      <c r="E16" s="118">
        <v>1224</v>
      </c>
      <c r="F16" s="119" t="s">
        <v>168</v>
      </c>
      <c r="G16" s="119" t="s">
        <v>187</v>
      </c>
      <c r="H16" s="119" t="s">
        <v>167</v>
      </c>
      <c r="I16" s="119" t="s">
        <v>167</v>
      </c>
      <c r="J16" s="118">
        <v>270</v>
      </c>
      <c r="K16" s="119" t="s">
        <v>188</v>
      </c>
      <c r="L16" s="121" t="s">
        <v>189</v>
      </c>
      <c r="M16" s="121" t="s">
        <v>171</v>
      </c>
      <c r="N16" s="129" t="s">
        <v>205</v>
      </c>
      <c r="O16" s="118" t="s">
        <v>172</v>
      </c>
      <c r="P16" s="154"/>
      <c r="Q16" s="118" t="s">
        <v>248</v>
      </c>
      <c r="R16" s="277" t="s">
        <v>190</v>
      </c>
      <c r="S16" s="108" t="e">
        <f>SUMIF([3]DATA!$B$1:$B$65536,'Appendix O'!$AP16,[3]DATA!O$1:O$65536)</f>
        <v>#VALUE!</v>
      </c>
      <c r="T16" s="108">
        <v>25000</v>
      </c>
      <c r="U16" s="108" t="e">
        <f t="shared" si="1"/>
        <v>#VALUE!</v>
      </c>
      <c r="V16" s="109"/>
      <c r="W16" s="108">
        <v>22146</v>
      </c>
      <c r="X16" s="110">
        <v>22145.66</v>
      </c>
      <c r="Y16" s="108">
        <v>0</v>
      </c>
      <c r="Z16" s="108">
        <f t="shared" si="4"/>
        <v>22145.66</v>
      </c>
      <c r="AA16" s="108"/>
      <c r="AB16" s="108">
        <f t="shared" si="5"/>
        <v>0.34000000000014552</v>
      </c>
      <c r="AC16" s="111" t="e">
        <f t="shared" si="2"/>
        <v>#VALUE!</v>
      </c>
      <c r="AD16" s="111" t="e">
        <f t="shared" si="3"/>
        <v>#VALUE!</v>
      </c>
      <c r="AE16" s="112">
        <f t="shared" si="6"/>
        <v>0.99998464734037751</v>
      </c>
      <c r="AF16" s="100"/>
      <c r="AG16" s="113"/>
      <c r="AH16" s="114"/>
      <c r="AI16" s="115"/>
      <c r="AM16" s="115"/>
      <c r="AN16" s="116"/>
      <c r="AO16" s="107" t="s">
        <v>206</v>
      </c>
      <c r="AP16" s="117" t="str">
        <f t="shared" si="0"/>
        <v>120/010/5/05/1224</v>
      </c>
    </row>
    <row r="17" spans="1:43" ht="30" customHeight="1">
      <c r="A17" s="107" t="s">
        <v>207</v>
      </c>
      <c r="B17" s="118">
        <v>120010</v>
      </c>
      <c r="C17" s="118">
        <v>5</v>
      </c>
      <c r="D17" s="119" t="s">
        <v>168</v>
      </c>
      <c r="E17" s="118">
        <v>1223</v>
      </c>
      <c r="F17" s="119" t="s">
        <v>168</v>
      </c>
      <c r="G17" s="119" t="s">
        <v>187</v>
      </c>
      <c r="H17" s="119" t="s">
        <v>167</v>
      </c>
      <c r="I17" s="119" t="s">
        <v>167</v>
      </c>
      <c r="J17" s="118">
        <v>270</v>
      </c>
      <c r="K17" s="119" t="s">
        <v>188</v>
      </c>
      <c r="L17" s="124" t="s">
        <v>170</v>
      </c>
      <c r="M17" s="121" t="s">
        <v>171</v>
      </c>
      <c r="N17" s="129" t="s">
        <v>205</v>
      </c>
      <c r="O17" s="118" t="s">
        <v>172</v>
      </c>
      <c r="P17" s="154"/>
      <c r="Q17" s="118" t="s">
        <v>248</v>
      </c>
      <c r="R17" s="278" t="s">
        <v>190</v>
      </c>
      <c r="S17" s="108" t="e">
        <f>SUMIF([3]DATA!$B$1:$B$65536,'Appendix O'!$AP17,[3]DATA!O$1:O$65536)</f>
        <v>#VALUE!</v>
      </c>
      <c r="T17" s="108">
        <v>32000</v>
      </c>
      <c r="U17" s="108" t="e">
        <f t="shared" si="1"/>
        <v>#VALUE!</v>
      </c>
      <c r="V17" s="109"/>
      <c r="W17" s="108">
        <v>32000</v>
      </c>
      <c r="X17" s="110">
        <v>0</v>
      </c>
      <c r="Y17" s="108">
        <v>26044.04</v>
      </c>
      <c r="Z17" s="108">
        <f t="shared" si="4"/>
        <v>26044.04</v>
      </c>
      <c r="AA17" s="108"/>
      <c r="AB17" s="108">
        <f t="shared" si="5"/>
        <v>5955.9599999999991</v>
      </c>
      <c r="AC17" s="111" t="e">
        <f t="shared" si="2"/>
        <v>#VALUE!</v>
      </c>
      <c r="AD17" s="111" t="e">
        <f t="shared" si="3"/>
        <v>#VALUE!</v>
      </c>
      <c r="AE17" s="112">
        <f t="shared" si="6"/>
        <v>0.81387625000000008</v>
      </c>
      <c r="AF17" s="100"/>
      <c r="AG17" s="113"/>
      <c r="AH17" s="114"/>
      <c r="AI17" s="115"/>
      <c r="AM17" s="115"/>
      <c r="AN17" s="116"/>
      <c r="AO17" s="107" t="s">
        <v>208</v>
      </c>
      <c r="AP17" s="117" t="str">
        <f t="shared" si="0"/>
        <v>120/010/5/05/1223</v>
      </c>
    </row>
    <row r="18" spans="1:43" ht="30" customHeight="1" thickBot="1">
      <c r="A18" s="131" t="s">
        <v>209</v>
      </c>
      <c r="B18" s="132"/>
      <c r="C18" s="132"/>
      <c r="D18" s="132"/>
      <c r="E18" s="132"/>
      <c r="F18" s="132"/>
      <c r="G18" s="132"/>
      <c r="H18" s="132"/>
      <c r="I18" s="132"/>
      <c r="J18" s="132"/>
      <c r="K18" s="132"/>
      <c r="L18" s="133">
        <v>1</v>
      </c>
      <c r="M18" s="133"/>
      <c r="N18" s="134"/>
      <c r="O18" s="132"/>
      <c r="P18" s="279"/>
      <c r="Q18" s="132"/>
      <c r="R18" s="280"/>
      <c r="S18" s="136" t="e">
        <f>SUM(S7:S17)</f>
        <v>#VALUE!</v>
      </c>
      <c r="T18" s="136">
        <f>SUM(T7:T17)</f>
        <v>15919773</v>
      </c>
      <c r="U18" s="136" t="e">
        <f>SUM(U7:U17)</f>
        <v>#VALUE!</v>
      </c>
      <c r="V18" s="137">
        <f t="shared" ref="V18:AB18" si="7">SUM(V7:V17)</f>
        <v>0</v>
      </c>
      <c r="W18" s="136">
        <v>15925919</v>
      </c>
      <c r="X18" s="138">
        <v>1905331.8799999997</v>
      </c>
      <c r="Y18" s="136">
        <f t="shared" si="7"/>
        <v>361496.38999999996</v>
      </c>
      <c r="Z18" s="136">
        <f t="shared" si="7"/>
        <v>2266828.27</v>
      </c>
      <c r="AA18" s="136">
        <f t="shared" si="7"/>
        <v>0</v>
      </c>
      <c r="AB18" s="136">
        <f t="shared" si="7"/>
        <v>13659090.729999999</v>
      </c>
      <c r="AC18" s="139" t="e">
        <f>Z18/U18</f>
        <v>#VALUE!</v>
      </c>
      <c r="AD18" s="139" t="e">
        <f t="shared" si="3"/>
        <v>#VALUE!</v>
      </c>
      <c r="AE18" s="140">
        <f t="shared" si="6"/>
        <v>0.14233579048091355</v>
      </c>
      <c r="AF18" s="141"/>
      <c r="AG18" s="142"/>
      <c r="AH18" s="141"/>
      <c r="AI18" s="143"/>
      <c r="AJ18" s="135"/>
      <c r="AK18" s="135"/>
      <c r="AL18" s="135"/>
      <c r="AM18" s="143"/>
      <c r="AN18" s="144"/>
      <c r="AO18" s="135"/>
      <c r="AP18" s="145" t="str">
        <f t="shared" si="0"/>
        <v/>
      </c>
    </row>
    <row r="19" spans="1:43" ht="30" customHeight="1" thickTop="1">
      <c r="A19" s="107"/>
      <c r="B19" s="118"/>
      <c r="C19" s="118"/>
      <c r="D19" s="118"/>
      <c r="E19" s="118"/>
      <c r="F19" s="118"/>
      <c r="G19" s="118"/>
      <c r="H19" s="118"/>
      <c r="I19" s="118"/>
      <c r="J19" s="118"/>
      <c r="K19" s="118"/>
      <c r="L19" s="121"/>
      <c r="M19" s="121"/>
      <c r="N19" s="129"/>
      <c r="O19" s="118"/>
      <c r="P19" s="154"/>
      <c r="Q19" s="118"/>
      <c r="R19" s="146"/>
      <c r="S19" s="108"/>
      <c r="T19" s="108"/>
      <c r="U19" s="108"/>
      <c r="V19" s="109"/>
      <c r="W19" s="108"/>
      <c r="X19" s="110"/>
      <c r="Y19" s="108"/>
      <c r="Z19" s="108"/>
      <c r="AA19" s="108"/>
      <c r="AB19" s="108"/>
      <c r="AC19" s="111"/>
      <c r="AD19" s="111"/>
      <c r="AE19" s="112"/>
      <c r="AF19" s="100"/>
      <c r="AG19" s="113"/>
      <c r="AH19" s="114"/>
      <c r="AI19" s="115"/>
      <c r="AM19" s="115"/>
      <c r="AN19" s="116"/>
      <c r="AO19" s="107"/>
      <c r="AP19" s="117" t="str">
        <f t="shared" si="0"/>
        <v/>
      </c>
    </row>
    <row r="20" spans="1:43" ht="30" customHeight="1">
      <c r="A20" s="107"/>
      <c r="B20" s="118"/>
      <c r="C20" s="118"/>
      <c r="D20" s="118"/>
      <c r="E20" s="118"/>
      <c r="F20" s="118"/>
      <c r="G20" s="118"/>
      <c r="H20" s="118"/>
      <c r="I20" s="118"/>
      <c r="J20" s="118"/>
      <c r="K20" s="118"/>
      <c r="L20" s="121"/>
      <c r="M20" s="121"/>
      <c r="N20" s="129"/>
      <c r="O20" s="118"/>
      <c r="P20" s="154"/>
      <c r="Q20" s="118"/>
      <c r="R20" s="146"/>
      <c r="S20" s="108"/>
      <c r="T20" s="108"/>
      <c r="U20" s="108"/>
      <c r="V20" s="109"/>
      <c r="W20" s="108"/>
      <c r="X20" s="110"/>
      <c r="Y20" s="108"/>
      <c r="Z20" s="108"/>
      <c r="AA20" s="108"/>
      <c r="AB20" s="108"/>
      <c r="AC20" s="111"/>
      <c r="AD20" s="111"/>
      <c r="AE20" s="112"/>
      <c r="AF20" s="100"/>
      <c r="AG20" s="113"/>
      <c r="AH20" s="114"/>
      <c r="AI20" s="115"/>
      <c r="AM20" s="115"/>
      <c r="AN20" s="116"/>
      <c r="AO20" s="107"/>
      <c r="AP20" s="117"/>
    </row>
    <row r="21" spans="1:43" ht="30" customHeight="1">
      <c r="A21" s="104" t="s">
        <v>210</v>
      </c>
      <c r="B21" s="105"/>
      <c r="C21" s="105"/>
      <c r="D21" s="105"/>
      <c r="E21" s="105"/>
      <c r="F21" s="105"/>
      <c r="G21" s="105"/>
      <c r="H21" s="105"/>
      <c r="I21" s="105"/>
      <c r="J21" s="105"/>
      <c r="K21" s="105"/>
      <c r="L21" s="106"/>
      <c r="M21" s="106"/>
      <c r="N21" s="122"/>
      <c r="O21" s="105"/>
      <c r="P21" s="276"/>
      <c r="Q21" s="105"/>
      <c r="R21" s="146"/>
      <c r="S21" s="108"/>
      <c r="T21" s="108"/>
      <c r="U21" s="108"/>
      <c r="V21" s="109"/>
      <c r="W21" s="108"/>
      <c r="X21" s="110"/>
      <c r="Y21" s="108"/>
      <c r="Z21" s="108"/>
      <c r="AA21" s="108"/>
      <c r="AB21" s="108"/>
      <c r="AC21" s="111"/>
      <c r="AD21" s="111"/>
      <c r="AE21" s="112"/>
      <c r="AF21" s="100"/>
      <c r="AG21" s="113"/>
      <c r="AH21" s="114"/>
      <c r="AI21" s="115"/>
      <c r="AM21" s="115"/>
      <c r="AN21" s="116"/>
      <c r="AO21" s="107"/>
      <c r="AP21" s="117" t="str">
        <f t="shared" si="0"/>
        <v/>
      </c>
    </row>
    <row r="22" spans="1:43" ht="30" customHeight="1">
      <c r="A22" s="107" t="s">
        <v>211</v>
      </c>
      <c r="B22" s="118">
        <v>205005</v>
      </c>
      <c r="C22" s="118">
        <v>4</v>
      </c>
      <c r="D22" s="119" t="s">
        <v>167</v>
      </c>
      <c r="E22" s="118">
        <v>1154</v>
      </c>
      <c r="F22" s="119" t="s">
        <v>168</v>
      </c>
      <c r="G22" s="119" t="s">
        <v>167</v>
      </c>
      <c r="H22" s="119" t="s">
        <v>167</v>
      </c>
      <c r="I22" s="119" t="s">
        <v>167</v>
      </c>
      <c r="J22" s="118">
        <v>270</v>
      </c>
      <c r="K22" s="119" t="s">
        <v>188</v>
      </c>
      <c r="L22" s="128" t="s">
        <v>212</v>
      </c>
      <c r="M22" s="120" t="s">
        <v>213</v>
      </c>
      <c r="N22" s="146" t="s">
        <v>214</v>
      </c>
      <c r="O22" s="146" t="s">
        <v>172</v>
      </c>
      <c r="P22" s="182"/>
      <c r="Q22" s="118" t="s">
        <v>248</v>
      </c>
      <c r="R22" s="277" t="s">
        <v>190</v>
      </c>
      <c r="S22" s="108" t="e">
        <f>SUMIF([3]DATA!$B$1:$B$65536,'Appendix O'!$AP22,[3]DATA!O$1:O$65536)</f>
        <v>#VALUE!</v>
      </c>
      <c r="T22" s="108">
        <v>0</v>
      </c>
      <c r="U22" s="108" t="e">
        <f>SUM(S22:T22)</f>
        <v>#VALUE!</v>
      </c>
      <c r="V22" s="109" t="e">
        <f>SUM(SUMIF([3]DATA!$B$1:$B$65536,'Appendix O'!$AP22,[3]DATA!P$1:P$65536),SUMIF([3]DATA!$B$1:$B$65536,'Appendix O'!$AP22,[3]DATA!Q$1:Q$65536))</f>
        <v>#VALUE!</v>
      </c>
      <c r="W22" s="108">
        <v>50000</v>
      </c>
      <c r="X22" s="110">
        <v>0</v>
      </c>
      <c r="Y22" s="108">
        <v>0</v>
      </c>
      <c r="Z22" s="108">
        <f t="shared" si="4"/>
        <v>0</v>
      </c>
      <c r="AA22" s="108"/>
      <c r="AB22" s="108">
        <f t="shared" si="5"/>
        <v>50000</v>
      </c>
      <c r="AC22" s="111" t="e">
        <f>IF(U22&lt;&gt;0,Z22/U22,0)</f>
        <v>#VALUE!</v>
      </c>
      <c r="AD22" s="111" t="e">
        <f>Z22/S22</f>
        <v>#VALUE!</v>
      </c>
      <c r="AE22" s="112">
        <f t="shared" si="6"/>
        <v>0</v>
      </c>
      <c r="AF22" s="114"/>
      <c r="AG22" s="113"/>
      <c r="AH22" s="114"/>
      <c r="AI22" s="115"/>
      <c r="AM22" s="115" t="s">
        <v>215</v>
      </c>
      <c r="AN22" s="116">
        <v>41061</v>
      </c>
      <c r="AO22" s="107" t="s">
        <v>216</v>
      </c>
      <c r="AP22" s="114" t="str">
        <f>IF(B22 &gt; 0,(CONCATENATE(MID(B22,1,3),"/",MID(B22,4,3),"/",C22,"/",D22,"/",E22)),"")</f>
        <v>205/005/4/01/1154</v>
      </c>
    </row>
    <row r="23" spans="1:43" ht="30" customHeight="1">
      <c r="A23" s="107" t="s">
        <v>217</v>
      </c>
      <c r="B23" s="118">
        <v>205005</v>
      </c>
      <c r="C23" s="118">
        <v>4</v>
      </c>
      <c r="D23" s="119" t="s">
        <v>167</v>
      </c>
      <c r="E23" s="118">
        <v>1001</v>
      </c>
      <c r="F23" s="119" t="s">
        <v>168</v>
      </c>
      <c r="G23" s="119" t="s">
        <v>167</v>
      </c>
      <c r="H23" s="119" t="s">
        <v>167</v>
      </c>
      <c r="I23" s="119" t="s">
        <v>167</v>
      </c>
      <c r="J23" s="118">
        <v>270</v>
      </c>
      <c r="K23" s="119" t="s">
        <v>188</v>
      </c>
      <c r="L23" s="147" t="s">
        <v>170</v>
      </c>
      <c r="M23" s="148" t="s">
        <v>171</v>
      </c>
      <c r="N23" s="146" t="s">
        <v>214</v>
      </c>
      <c r="O23" s="146" t="s">
        <v>172</v>
      </c>
      <c r="P23" s="182"/>
      <c r="Q23" s="118" t="s">
        <v>248</v>
      </c>
      <c r="R23" s="278" t="s">
        <v>190</v>
      </c>
      <c r="S23" s="108" t="e">
        <f>SUMIF([3]DATA!$B$1:$B$65536,'Appendix O'!$AP23,[3]DATA!O$1:O$65536)</f>
        <v>#VALUE!</v>
      </c>
      <c r="T23" s="108">
        <v>0</v>
      </c>
      <c r="U23" s="108" t="e">
        <f>SUM(S23:T23)</f>
        <v>#VALUE!</v>
      </c>
      <c r="V23" s="109" t="e">
        <f>SUM(SUMIF([3]DATA!$B$1:$B$65536,'Appendix O'!$AP23,[3]DATA!P$1:P$65536),SUMIF([3]DATA!$B$1:$B$65536,'Appendix O'!$AP23,[3]DATA!Q$1:Q$65536))</f>
        <v>#VALUE!</v>
      </c>
      <c r="W23" s="108">
        <v>1000000</v>
      </c>
      <c r="X23" s="110">
        <v>865125.09</v>
      </c>
      <c r="Y23" s="108">
        <v>26271.93</v>
      </c>
      <c r="Z23" s="108">
        <f t="shared" si="4"/>
        <v>891397.02</v>
      </c>
      <c r="AA23" s="108"/>
      <c r="AB23" s="108">
        <f t="shared" si="5"/>
        <v>108602.97999999998</v>
      </c>
      <c r="AC23" s="111" t="e">
        <f>IF(U23&lt;&gt;0,Z23/U23,0)</f>
        <v>#VALUE!</v>
      </c>
      <c r="AD23" s="111" t="e">
        <f t="shared" si="3"/>
        <v>#VALUE!</v>
      </c>
      <c r="AE23" s="112">
        <f t="shared" si="6"/>
        <v>0.89139701999999998</v>
      </c>
      <c r="AF23" s="114"/>
      <c r="AG23" s="113"/>
      <c r="AH23" s="114"/>
      <c r="AI23" s="115"/>
      <c r="AM23" s="115" t="s">
        <v>215</v>
      </c>
      <c r="AN23" s="116">
        <v>41061</v>
      </c>
      <c r="AO23" s="107" t="s">
        <v>218</v>
      </c>
      <c r="AP23" s="114" t="str">
        <f t="shared" si="0"/>
        <v>205/005/4/01/1001</v>
      </c>
    </row>
    <row r="24" spans="1:43" s="150" customFormat="1" ht="30" customHeight="1" thickBot="1">
      <c r="A24" s="131" t="s">
        <v>219</v>
      </c>
      <c r="B24" s="132"/>
      <c r="C24" s="132"/>
      <c r="D24" s="132"/>
      <c r="E24" s="132"/>
      <c r="F24" s="132"/>
      <c r="G24" s="132"/>
      <c r="H24" s="132"/>
      <c r="I24" s="132"/>
      <c r="J24" s="132"/>
      <c r="K24" s="132"/>
      <c r="L24" s="149">
        <v>2</v>
      </c>
      <c r="M24" s="149"/>
      <c r="N24" s="134"/>
      <c r="O24" s="132"/>
      <c r="P24" s="279"/>
      <c r="Q24" s="132"/>
      <c r="R24" s="280"/>
      <c r="S24" s="136" t="e">
        <f>SUM(S23)</f>
        <v>#VALUE!</v>
      </c>
      <c r="T24" s="136">
        <f>SUM(T23)</f>
        <v>0</v>
      </c>
      <c r="U24" s="136" t="e">
        <f>SUM(U23)</f>
        <v>#VALUE!</v>
      </c>
      <c r="V24" s="137" t="e">
        <f t="shared" ref="V24:AA24" si="8">SUM(V22:V23)</f>
        <v>#VALUE!</v>
      </c>
      <c r="W24" s="136">
        <v>1050000</v>
      </c>
      <c r="X24" s="138">
        <v>865125.09</v>
      </c>
      <c r="Y24" s="136">
        <f t="shared" si="8"/>
        <v>26271.93</v>
      </c>
      <c r="Z24" s="136">
        <f t="shared" si="4"/>
        <v>891397.02</v>
      </c>
      <c r="AA24" s="136">
        <f t="shared" si="8"/>
        <v>0</v>
      </c>
      <c r="AB24" s="136">
        <f t="shared" si="5"/>
        <v>158602.97999999998</v>
      </c>
      <c r="AC24" s="139" t="e">
        <f>Z24/U24</f>
        <v>#VALUE!</v>
      </c>
      <c r="AD24" s="139" t="e">
        <f t="shared" si="3"/>
        <v>#VALUE!</v>
      </c>
      <c r="AE24" s="140">
        <f t="shared" si="6"/>
        <v>0.84894954285714286</v>
      </c>
      <c r="AF24" s="141"/>
      <c r="AG24" s="142"/>
      <c r="AH24" s="141"/>
      <c r="AI24" s="143"/>
      <c r="AJ24" s="135"/>
      <c r="AK24" s="135"/>
      <c r="AL24" s="135"/>
      <c r="AM24" s="143"/>
      <c r="AN24" s="144"/>
      <c r="AO24" s="135"/>
      <c r="AP24" s="145" t="str">
        <f t="shared" si="0"/>
        <v/>
      </c>
      <c r="AQ24" s="74"/>
    </row>
    <row r="25" spans="1:43" ht="30" customHeight="1" thickTop="1">
      <c r="A25" s="94"/>
      <c r="B25" s="92"/>
      <c r="C25" s="92"/>
      <c r="D25" s="92"/>
      <c r="E25" s="92"/>
      <c r="F25" s="92"/>
      <c r="G25" s="92"/>
      <c r="H25" s="92"/>
      <c r="I25" s="92"/>
      <c r="J25" s="92"/>
      <c r="K25" s="92"/>
      <c r="L25" s="93"/>
      <c r="M25" s="93"/>
      <c r="N25" s="151"/>
      <c r="O25" s="92"/>
      <c r="P25" s="274"/>
      <c r="Q25" s="92"/>
      <c r="R25" s="146"/>
      <c r="S25" s="152"/>
      <c r="T25" s="152"/>
      <c r="U25" s="108"/>
      <c r="V25" s="109"/>
      <c r="W25" s="108"/>
      <c r="X25" s="110"/>
      <c r="Y25" s="152"/>
      <c r="Z25" s="108"/>
      <c r="AA25" s="153"/>
      <c r="AB25" s="108">
        <f t="shared" si="5"/>
        <v>0</v>
      </c>
      <c r="AC25" s="111"/>
      <c r="AD25" s="111"/>
      <c r="AE25" s="112"/>
      <c r="AF25" s="114"/>
      <c r="AG25" s="154"/>
      <c r="AH25" s="114"/>
      <c r="AI25" s="115"/>
      <c r="AM25" s="115"/>
      <c r="AN25" s="116"/>
      <c r="AO25" s="107"/>
      <c r="AP25" s="117" t="str">
        <f t="shared" si="0"/>
        <v/>
      </c>
    </row>
    <row r="26" spans="1:43" ht="30" customHeight="1">
      <c r="A26" s="90"/>
      <c r="B26" s="91"/>
      <c r="C26" s="91"/>
      <c r="D26" s="91"/>
      <c r="E26" s="91"/>
      <c r="F26" s="91"/>
      <c r="G26" s="91"/>
      <c r="H26" s="91"/>
      <c r="I26" s="91"/>
      <c r="J26" s="91"/>
      <c r="K26" s="91"/>
      <c r="L26" s="155"/>
      <c r="M26" s="155"/>
      <c r="N26" s="156"/>
      <c r="O26" s="156"/>
      <c r="P26" s="281"/>
      <c r="Q26" s="91"/>
      <c r="R26" s="146"/>
      <c r="S26" s="152"/>
      <c r="T26" s="152"/>
      <c r="U26" s="152"/>
      <c r="V26" s="157"/>
      <c r="W26" s="152"/>
      <c r="X26" s="158"/>
      <c r="Y26" s="152"/>
      <c r="Z26" s="152"/>
      <c r="AA26" s="152"/>
      <c r="AB26" s="152"/>
      <c r="AC26" s="159"/>
      <c r="AD26" s="159"/>
      <c r="AE26" s="160"/>
      <c r="AF26" s="114"/>
      <c r="AG26" s="154"/>
      <c r="AH26" s="114"/>
      <c r="AI26" s="115"/>
      <c r="AM26" s="115"/>
      <c r="AN26" s="116"/>
      <c r="AO26" s="107"/>
      <c r="AP26" s="117"/>
    </row>
    <row r="27" spans="1:43" ht="30" customHeight="1">
      <c r="A27" s="104" t="s">
        <v>220</v>
      </c>
      <c r="B27" s="105"/>
      <c r="C27" s="105"/>
      <c r="D27" s="105"/>
      <c r="E27" s="105"/>
      <c r="F27" s="105"/>
      <c r="G27" s="105"/>
      <c r="H27" s="105"/>
      <c r="I27" s="105"/>
      <c r="J27" s="105"/>
      <c r="K27" s="105"/>
      <c r="L27" s="106"/>
      <c r="M27" s="106"/>
      <c r="N27" s="146"/>
      <c r="O27" s="146"/>
      <c r="P27" s="182"/>
      <c r="Q27" s="118"/>
      <c r="R27" s="146"/>
      <c r="S27" s="108"/>
      <c r="T27" s="108"/>
      <c r="U27" s="108"/>
      <c r="V27" s="109"/>
      <c r="W27" s="108"/>
      <c r="X27" s="110"/>
      <c r="Y27" s="108"/>
      <c r="Z27" s="108"/>
      <c r="AA27" s="108"/>
      <c r="AB27" s="108"/>
      <c r="AC27" s="111"/>
      <c r="AD27" s="111"/>
      <c r="AE27" s="112"/>
      <c r="AF27" s="114"/>
      <c r="AG27" s="113"/>
      <c r="AH27" s="114"/>
      <c r="AI27" s="115"/>
      <c r="AM27" s="115"/>
      <c r="AN27" s="116"/>
      <c r="AO27" s="107"/>
      <c r="AP27" s="117" t="str">
        <f t="shared" ref="AP27:AP60" si="9">IF(B27 &gt; 0,(CONCATENATE(MID(B27,1,3),"/",MID(B27,4,3),"/",C27,"/",D27,"/",E27)),"")</f>
        <v/>
      </c>
    </row>
    <row r="28" spans="1:43" ht="36" hidden="1" customHeight="1">
      <c r="A28" s="107" t="s">
        <v>221</v>
      </c>
      <c r="B28" s="118">
        <v>255005</v>
      </c>
      <c r="C28" s="118">
        <v>4</v>
      </c>
      <c r="D28" s="118">
        <v>36</v>
      </c>
      <c r="E28" s="118">
        <v>1001</v>
      </c>
      <c r="F28" s="119" t="s">
        <v>168</v>
      </c>
      <c r="G28" s="119" t="s">
        <v>222</v>
      </c>
      <c r="H28" s="119" t="s">
        <v>167</v>
      </c>
      <c r="I28" s="119" t="s">
        <v>167</v>
      </c>
      <c r="J28" s="119" t="s">
        <v>223</v>
      </c>
      <c r="K28" s="119" t="s">
        <v>188</v>
      </c>
      <c r="L28" s="121" t="s">
        <v>224</v>
      </c>
      <c r="M28" s="121" t="s">
        <v>224</v>
      </c>
      <c r="N28" s="146" t="s">
        <v>225</v>
      </c>
      <c r="O28" s="146" t="s">
        <v>172</v>
      </c>
      <c r="P28" s="182"/>
      <c r="Q28" s="118"/>
      <c r="R28" s="146" t="s">
        <v>226</v>
      </c>
      <c r="S28" s="108" t="e">
        <f>SUMIF([3]DATA!$B$1:$B$65536,'Appendix O'!$AP28,[3]DATA!O$1:O$65536)</f>
        <v>#VALUE!</v>
      </c>
      <c r="T28" s="108">
        <v>0</v>
      </c>
      <c r="U28" s="108" t="e">
        <f t="shared" ref="U28:U58" si="10">SUM(S28:T28)</f>
        <v>#VALUE!</v>
      </c>
      <c r="V28" s="109" t="e">
        <f>SUM(SUMIF([3]DATA!$B$1:$B$65536,'Appendix O'!$AP28,[3]DATA!P$1:P$65536),SUMIF([3]DATA!$B$1:$B$65536,'Appendix O'!$AP28,[3]DATA!Q$1:Q$65536))</f>
        <v>#VALUE!</v>
      </c>
      <c r="W28" s="108">
        <v>0</v>
      </c>
      <c r="X28" s="110">
        <v>0</v>
      </c>
      <c r="Y28" s="108"/>
      <c r="Z28" s="108">
        <f t="shared" ref="Z28:Z59" si="11">X28+Y28</f>
        <v>0</v>
      </c>
      <c r="AA28" s="108"/>
      <c r="AB28" s="108">
        <f t="shared" ref="AB28:AB59" si="12">W28-Z28</f>
        <v>0</v>
      </c>
      <c r="AC28" s="111" t="e">
        <f t="shared" ref="AC28:AC58" si="13">IF(U28&lt;&gt;0,Z28/U28,0)</f>
        <v>#VALUE!</v>
      </c>
      <c r="AD28" s="111" t="e">
        <f t="shared" ref="AD28:AD59" si="14">Z28/S28</f>
        <v>#VALUE!</v>
      </c>
      <c r="AE28" s="112" t="e">
        <f t="shared" ref="AE28:AN59" si="15">Z28/W28</f>
        <v>#DIV/0!</v>
      </c>
      <c r="AF28" s="161">
        <v>40724</v>
      </c>
      <c r="AG28" s="154">
        <v>21</v>
      </c>
      <c r="AH28" s="129" t="s">
        <v>227</v>
      </c>
      <c r="AI28" s="115" t="s">
        <v>228</v>
      </c>
      <c r="AJ28" s="107" t="s">
        <v>229</v>
      </c>
      <c r="AK28" s="107" t="s">
        <v>230</v>
      </c>
      <c r="AM28" s="115" t="s">
        <v>231</v>
      </c>
      <c r="AN28" s="116" t="s">
        <v>232</v>
      </c>
      <c r="AO28" s="162" t="s">
        <v>233</v>
      </c>
      <c r="AP28" s="117" t="str">
        <f t="shared" si="9"/>
        <v>255/005/4/36/1001</v>
      </c>
    </row>
    <row r="29" spans="1:43" ht="35.1" customHeight="1">
      <c r="A29" s="107" t="s">
        <v>234</v>
      </c>
      <c r="B29" s="118">
        <v>255005</v>
      </c>
      <c r="C29" s="118">
        <v>4</v>
      </c>
      <c r="D29" s="118">
        <v>36</v>
      </c>
      <c r="E29" s="118">
        <v>1002</v>
      </c>
      <c r="F29" s="119" t="s">
        <v>168</v>
      </c>
      <c r="G29" s="119" t="s">
        <v>222</v>
      </c>
      <c r="H29" s="119" t="s">
        <v>167</v>
      </c>
      <c r="I29" s="119" t="s">
        <v>167</v>
      </c>
      <c r="J29" s="119" t="s">
        <v>223</v>
      </c>
      <c r="K29" s="119" t="s">
        <v>188</v>
      </c>
      <c r="L29" s="121" t="s">
        <v>224</v>
      </c>
      <c r="M29" s="121" t="s">
        <v>224</v>
      </c>
      <c r="N29" s="146" t="s">
        <v>225</v>
      </c>
      <c r="O29" s="146" t="s">
        <v>172</v>
      </c>
      <c r="P29" s="182"/>
      <c r="Q29" s="118">
        <v>17</v>
      </c>
      <c r="R29" s="146" t="s">
        <v>226</v>
      </c>
      <c r="S29" s="108" t="e">
        <f>SUMIF([3]DATA!$B$1:$B$65536,'Appendix O'!$AP29,[3]DATA!O$1:O$65536)</f>
        <v>#VALUE!</v>
      </c>
      <c r="T29" s="108">
        <v>0</v>
      </c>
      <c r="U29" s="108" t="e">
        <f t="shared" si="10"/>
        <v>#VALUE!</v>
      </c>
      <c r="V29" s="109" t="e">
        <f>SUM(SUMIF([3]DATA!$B$1:$B$65536,'Appendix O'!$AP29,[3]DATA!P$1:P$65536),SUMIF([3]DATA!$B$1:$B$65536,'Appendix O'!$AP29,[3]DATA!Q$1:Q$65536))</f>
        <v>#VALUE!</v>
      </c>
      <c r="W29" s="108">
        <v>19055300</v>
      </c>
      <c r="X29" s="110">
        <v>5300336.83</v>
      </c>
      <c r="Y29" s="108">
        <v>2486388.5099999998</v>
      </c>
      <c r="Z29" s="108">
        <f t="shared" si="11"/>
        <v>7786725.3399999999</v>
      </c>
      <c r="AA29" s="108"/>
      <c r="AB29" s="108">
        <f t="shared" si="12"/>
        <v>11268574.66</v>
      </c>
      <c r="AC29" s="111" t="e">
        <f t="shared" si="13"/>
        <v>#VALUE!</v>
      </c>
      <c r="AD29" s="111" t="e">
        <f t="shared" si="14"/>
        <v>#VALUE!</v>
      </c>
      <c r="AE29" s="112">
        <f t="shared" si="15"/>
        <v>0.40863829695675219</v>
      </c>
      <c r="AF29" s="161">
        <v>40724</v>
      </c>
      <c r="AG29" s="154">
        <v>17</v>
      </c>
      <c r="AH29" s="129" t="s">
        <v>227</v>
      </c>
      <c r="AI29" s="115" t="s">
        <v>228</v>
      </c>
      <c r="AJ29" s="107" t="s">
        <v>235</v>
      </c>
      <c r="AK29" s="107" t="s">
        <v>236</v>
      </c>
      <c r="AM29" s="115" t="s">
        <v>237</v>
      </c>
      <c r="AN29" s="116" t="s">
        <v>238</v>
      </c>
      <c r="AO29" s="107" t="s">
        <v>239</v>
      </c>
      <c r="AP29" s="117" t="str">
        <f t="shared" si="9"/>
        <v>255/005/4/36/1002</v>
      </c>
    </row>
    <row r="30" spans="1:43" ht="48" customHeight="1">
      <c r="A30" s="107" t="s">
        <v>240</v>
      </c>
      <c r="B30" s="118">
        <v>255005</v>
      </c>
      <c r="C30" s="118">
        <v>4</v>
      </c>
      <c r="D30" s="118">
        <v>36</v>
      </c>
      <c r="E30" s="118">
        <v>1003</v>
      </c>
      <c r="F30" s="119" t="s">
        <v>168</v>
      </c>
      <c r="G30" s="119" t="s">
        <v>222</v>
      </c>
      <c r="H30" s="119" t="s">
        <v>167</v>
      </c>
      <c r="I30" s="119" t="s">
        <v>167</v>
      </c>
      <c r="J30" s="119" t="s">
        <v>223</v>
      </c>
      <c r="K30" s="119" t="s">
        <v>188</v>
      </c>
      <c r="L30" s="121" t="s">
        <v>224</v>
      </c>
      <c r="M30" s="121" t="s">
        <v>224</v>
      </c>
      <c r="N30" s="146" t="s">
        <v>225</v>
      </c>
      <c r="O30" s="146" t="s">
        <v>172</v>
      </c>
      <c r="P30" s="182"/>
      <c r="Q30" s="118">
        <v>19</v>
      </c>
      <c r="R30" s="146" t="s">
        <v>226</v>
      </c>
      <c r="S30" s="108" t="e">
        <f>SUMIF([3]DATA!$B$1:$B$65536,'Appendix O'!$AP30,[3]DATA!O$1:O$65536)</f>
        <v>#VALUE!</v>
      </c>
      <c r="T30" s="108">
        <v>0</v>
      </c>
      <c r="U30" s="108" t="e">
        <f t="shared" si="10"/>
        <v>#VALUE!</v>
      </c>
      <c r="V30" s="109" t="e">
        <f>SUM(SUMIF([3]DATA!$B$1:$B$65536,'Appendix O'!$AP30,[3]DATA!P$1:P$65536),SUMIF([3]DATA!$B$1:$B$65536,'Appendix O'!$AP30,[3]DATA!Q$1:Q$65536))</f>
        <v>#VALUE!</v>
      </c>
      <c r="W30" s="108">
        <v>13940770</v>
      </c>
      <c r="X30" s="110">
        <v>177427.99</v>
      </c>
      <c r="Y30" s="108">
        <v>0</v>
      </c>
      <c r="Z30" s="108">
        <f t="shared" si="11"/>
        <v>177427.99</v>
      </c>
      <c r="AA30" s="108"/>
      <c r="AB30" s="108">
        <f t="shared" si="12"/>
        <v>13763342.01</v>
      </c>
      <c r="AC30" s="111" t="e">
        <f t="shared" si="13"/>
        <v>#VALUE!</v>
      </c>
      <c r="AD30" s="111" t="e">
        <f t="shared" si="14"/>
        <v>#VALUE!</v>
      </c>
      <c r="AE30" s="112">
        <f t="shared" si="15"/>
        <v>1.2727273314171311E-2</v>
      </c>
      <c r="AF30" s="161">
        <v>40724</v>
      </c>
      <c r="AG30" s="154">
        <v>19</v>
      </c>
      <c r="AH30" s="129" t="s">
        <v>227</v>
      </c>
      <c r="AI30" s="115" t="s">
        <v>228</v>
      </c>
      <c r="AJ30" s="107" t="s">
        <v>241</v>
      </c>
      <c r="AK30" s="107" t="s">
        <v>242</v>
      </c>
      <c r="AM30" s="115" t="s">
        <v>243</v>
      </c>
      <c r="AN30" s="116" t="s">
        <v>244</v>
      </c>
      <c r="AO30" s="107" t="s">
        <v>245</v>
      </c>
      <c r="AP30" s="117" t="str">
        <f t="shared" si="9"/>
        <v>255/005/4/36/1003</v>
      </c>
    </row>
    <row r="31" spans="1:43" ht="35.1" customHeight="1">
      <c r="A31" s="107" t="s">
        <v>246</v>
      </c>
      <c r="B31" s="118">
        <v>255005</v>
      </c>
      <c r="C31" s="118">
        <v>4</v>
      </c>
      <c r="D31" s="118">
        <v>36</v>
      </c>
      <c r="E31" s="118">
        <v>1004</v>
      </c>
      <c r="F31" s="119" t="s">
        <v>168</v>
      </c>
      <c r="G31" s="119" t="s">
        <v>222</v>
      </c>
      <c r="H31" s="119" t="s">
        <v>167</v>
      </c>
      <c r="I31" s="119" t="s">
        <v>167</v>
      </c>
      <c r="J31" s="119" t="s">
        <v>223</v>
      </c>
      <c r="K31" s="119" t="s">
        <v>188</v>
      </c>
      <c r="L31" s="121" t="s">
        <v>224</v>
      </c>
      <c r="M31" s="121" t="s">
        <v>224</v>
      </c>
      <c r="N31" s="146" t="s">
        <v>225</v>
      </c>
      <c r="O31" s="146" t="s">
        <v>172</v>
      </c>
      <c r="P31" s="182"/>
      <c r="Q31" s="118">
        <v>17</v>
      </c>
      <c r="R31" s="146" t="s">
        <v>226</v>
      </c>
      <c r="S31" s="108" t="e">
        <f>SUMIF([3]DATA!$B$1:$B$65536,'Appendix O'!$AP31,[3]DATA!O$1:O$65536)</f>
        <v>#VALUE!</v>
      </c>
      <c r="T31" s="108">
        <v>0</v>
      </c>
      <c r="U31" s="108" t="e">
        <f t="shared" si="10"/>
        <v>#VALUE!</v>
      </c>
      <c r="V31" s="109" t="e">
        <f>SUM(SUMIF([3]DATA!$B$1:$B$65536,'Appendix O'!$AP31,[3]DATA!P$1:P$65536),SUMIF([3]DATA!$B$1:$B$65536,'Appendix O'!$AP31,[3]DATA!Q$1:Q$65536))</f>
        <v>#VALUE!</v>
      </c>
      <c r="W31" s="108">
        <v>250000</v>
      </c>
      <c r="X31" s="110">
        <v>1851.35</v>
      </c>
      <c r="Y31" s="108">
        <v>22710.05</v>
      </c>
      <c r="Z31" s="108">
        <f t="shared" si="11"/>
        <v>24561.399999999998</v>
      </c>
      <c r="AA31" s="108"/>
      <c r="AB31" s="108">
        <f t="shared" si="12"/>
        <v>225438.6</v>
      </c>
      <c r="AC31" s="111" t="e">
        <f t="shared" si="13"/>
        <v>#VALUE!</v>
      </c>
      <c r="AD31" s="111" t="e">
        <f t="shared" si="14"/>
        <v>#VALUE!</v>
      </c>
      <c r="AE31" s="112">
        <f t="shared" si="15"/>
        <v>9.8245599999999988E-2</v>
      </c>
      <c r="AF31" s="161">
        <v>40724</v>
      </c>
      <c r="AG31" s="154">
        <v>17</v>
      </c>
      <c r="AH31" s="129" t="s">
        <v>227</v>
      </c>
      <c r="AI31" s="115" t="s">
        <v>228</v>
      </c>
      <c r="AJ31" s="163" t="s">
        <v>247</v>
      </c>
      <c r="AK31" s="163" t="s">
        <v>248</v>
      </c>
      <c r="AL31" s="163"/>
      <c r="AM31" s="115" t="s">
        <v>249</v>
      </c>
      <c r="AN31" s="116" t="s">
        <v>250</v>
      </c>
      <c r="AO31" s="107" t="s">
        <v>251</v>
      </c>
      <c r="AP31" s="117" t="str">
        <f t="shared" si="9"/>
        <v>255/005/4/36/1004</v>
      </c>
    </row>
    <row r="32" spans="1:43" ht="35.1" customHeight="1">
      <c r="A32" s="107" t="s">
        <v>252</v>
      </c>
      <c r="B32" s="118">
        <v>255005</v>
      </c>
      <c r="C32" s="118">
        <v>4</v>
      </c>
      <c r="D32" s="118">
        <v>36</v>
      </c>
      <c r="E32" s="118">
        <v>1005</v>
      </c>
      <c r="F32" s="119" t="s">
        <v>168</v>
      </c>
      <c r="G32" s="119" t="s">
        <v>222</v>
      </c>
      <c r="H32" s="119" t="s">
        <v>167</v>
      </c>
      <c r="I32" s="119" t="s">
        <v>167</v>
      </c>
      <c r="J32" s="119" t="s">
        <v>223</v>
      </c>
      <c r="K32" s="119" t="s">
        <v>188</v>
      </c>
      <c r="L32" s="121" t="s">
        <v>224</v>
      </c>
      <c r="M32" s="121" t="s">
        <v>224</v>
      </c>
      <c r="N32" s="146" t="s">
        <v>225</v>
      </c>
      <c r="O32" s="146" t="s">
        <v>172</v>
      </c>
      <c r="P32" s="182"/>
      <c r="Q32" s="118">
        <v>17</v>
      </c>
      <c r="R32" s="146" t="s">
        <v>226</v>
      </c>
      <c r="S32" s="108" t="e">
        <f>SUMIF([3]DATA!$B$1:$B$65536,'Appendix O'!$AP32,[3]DATA!O$1:O$65536)</f>
        <v>#VALUE!</v>
      </c>
      <c r="T32" s="108">
        <v>0</v>
      </c>
      <c r="U32" s="108" t="e">
        <f t="shared" si="10"/>
        <v>#VALUE!</v>
      </c>
      <c r="V32" s="109" t="e">
        <f>SUM(SUMIF([3]DATA!$B$1:$B$65536,'Appendix O'!$AP32,[3]DATA!P$1:P$65536),SUMIF([3]DATA!$B$1:$B$65536,'Appendix O'!$AP32,[3]DATA!Q$1:Q$65536))</f>
        <v>#VALUE!</v>
      </c>
      <c r="W32" s="108">
        <v>250000</v>
      </c>
      <c r="X32" s="110">
        <v>1335.39</v>
      </c>
      <c r="Y32" s="108">
        <v>99736.31</v>
      </c>
      <c r="Z32" s="108">
        <f t="shared" si="11"/>
        <v>101071.7</v>
      </c>
      <c r="AA32" s="108"/>
      <c r="AB32" s="108">
        <f t="shared" si="12"/>
        <v>148928.29999999999</v>
      </c>
      <c r="AC32" s="111" t="e">
        <f t="shared" si="13"/>
        <v>#VALUE!</v>
      </c>
      <c r="AD32" s="111" t="e">
        <f t="shared" si="14"/>
        <v>#VALUE!</v>
      </c>
      <c r="AE32" s="112">
        <f t="shared" si="15"/>
        <v>0.4042868</v>
      </c>
      <c r="AF32" s="161">
        <v>40724</v>
      </c>
      <c r="AG32" s="154">
        <v>17</v>
      </c>
      <c r="AH32" s="129" t="s">
        <v>227</v>
      </c>
      <c r="AI32" s="115" t="s">
        <v>228</v>
      </c>
      <c r="AJ32" s="163" t="s">
        <v>247</v>
      </c>
      <c r="AK32" s="163" t="s">
        <v>253</v>
      </c>
      <c r="AL32" s="163"/>
      <c r="AM32" s="115" t="s">
        <v>249</v>
      </c>
      <c r="AN32" s="116" t="s">
        <v>250</v>
      </c>
      <c r="AO32" s="107" t="s">
        <v>251</v>
      </c>
      <c r="AP32" s="117" t="str">
        <f t="shared" si="9"/>
        <v>255/005/4/36/1005</v>
      </c>
    </row>
    <row r="33" spans="1:42" ht="35.1" customHeight="1">
      <c r="A33" s="107" t="s">
        <v>254</v>
      </c>
      <c r="B33" s="118">
        <v>255005</v>
      </c>
      <c r="C33" s="118">
        <v>4</v>
      </c>
      <c r="D33" s="118">
        <v>36</v>
      </c>
      <c r="E33" s="118">
        <v>1006</v>
      </c>
      <c r="F33" s="119" t="s">
        <v>168</v>
      </c>
      <c r="G33" s="119" t="s">
        <v>222</v>
      </c>
      <c r="H33" s="119" t="s">
        <v>167</v>
      </c>
      <c r="I33" s="119" t="s">
        <v>167</v>
      </c>
      <c r="J33" s="119" t="s">
        <v>223</v>
      </c>
      <c r="K33" s="119" t="s">
        <v>188</v>
      </c>
      <c r="L33" s="121" t="s">
        <v>224</v>
      </c>
      <c r="M33" s="121" t="s">
        <v>224</v>
      </c>
      <c r="N33" s="146" t="s">
        <v>225</v>
      </c>
      <c r="O33" s="146" t="s">
        <v>172</v>
      </c>
      <c r="P33" s="182"/>
      <c r="Q33" s="118">
        <v>14</v>
      </c>
      <c r="R33" s="146" t="s">
        <v>226</v>
      </c>
      <c r="S33" s="108" t="e">
        <f>SUMIF([3]DATA!$B$1:$B$65536,'Appendix O'!$AP33,[3]DATA!O$1:O$65536)</f>
        <v>#VALUE!</v>
      </c>
      <c r="T33" s="108">
        <v>0</v>
      </c>
      <c r="U33" s="108" t="e">
        <f t="shared" si="10"/>
        <v>#VALUE!</v>
      </c>
      <c r="V33" s="109" t="e">
        <f>SUM(SUMIF([3]DATA!$B$1:$B$65536,'Appendix O'!$AP33,[3]DATA!P$1:P$65536),SUMIF([3]DATA!$B$1:$B$65536,'Appendix O'!$AP33,[3]DATA!Q$1:Q$65536))</f>
        <v>#VALUE!</v>
      </c>
      <c r="W33" s="108">
        <v>450000</v>
      </c>
      <c r="X33" s="110">
        <v>546.29999999999995</v>
      </c>
      <c r="Y33" s="108">
        <v>24015.1</v>
      </c>
      <c r="Z33" s="108">
        <f t="shared" si="11"/>
        <v>24561.399999999998</v>
      </c>
      <c r="AA33" s="108"/>
      <c r="AB33" s="108">
        <f t="shared" si="12"/>
        <v>425438.6</v>
      </c>
      <c r="AC33" s="111" t="e">
        <f t="shared" si="13"/>
        <v>#VALUE!</v>
      </c>
      <c r="AD33" s="111" t="e">
        <f t="shared" si="14"/>
        <v>#VALUE!</v>
      </c>
      <c r="AE33" s="112">
        <f t="shared" si="15"/>
        <v>5.4580888888888887E-2</v>
      </c>
      <c r="AF33" s="161">
        <v>40724</v>
      </c>
      <c r="AG33" s="154">
        <v>14</v>
      </c>
      <c r="AH33" s="129" t="s">
        <v>227</v>
      </c>
      <c r="AI33" s="115" t="s">
        <v>228</v>
      </c>
      <c r="AJ33" s="163" t="s">
        <v>255</v>
      </c>
      <c r="AK33" s="163" t="s">
        <v>253</v>
      </c>
      <c r="AL33" s="163"/>
      <c r="AM33" s="115" t="s">
        <v>249</v>
      </c>
      <c r="AN33" s="116" t="s">
        <v>250</v>
      </c>
      <c r="AO33" s="107" t="s">
        <v>251</v>
      </c>
      <c r="AP33" s="117" t="str">
        <f t="shared" si="9"/>
        <v>255/005/4/36/1006</v>
      </c>
    </row>
    <row r="34" spans="1:42" ht="35.1" customHeight="1">
      <c r="A34" s="107" t="s">
        <v>256</v>
      </c>
      <c r="B34" s="118">
        <v>255005</v>
      </c>
      <c r="C34" s="118">
        <v>4</v>
      </c>
      <c r="D34" s="118">
        <v>36</v>
      </c>
      <c r="E34" s="118">
        <v>1007</v>
      </c>
      <c r="F34" s="119" t="s">
        <v>168</v>
      </c>
      <c r="G34" s="119" t="s">
        <v>222</v>
      </c>
      <c r="H34" s="119" t="s">
        <v>167</v>
      </c>
      <c r="I34" s="119" t="s">
        <v>167</v>
      </c>
      <c r="J34" s="119" t="s">
        <v>223</v>
      </c>
      <c r="K34" s="119" t="s">
        <v>188</v>
      </c>
      <c r="L34" s="121" t="s">
        <v>224</v>
      </c>
      <c r="M34" s="121" t="s">
        <v>224</v>
      </c>
      <c r="N34" s="146" t="s">
        <v>225</v>
      </c>
      <c r="O34" s="146" t="s">
        <v>172</v>
      </c>
      <c r="P34" s="182"/>
      <c r="Q34" s="118">
        <v>12</v>
      </c>
      <c r="R34" s="146" t="s">
        <v>226</v>
      </c>
      <c r="S34" s="108" t="e">
        <f>SUMIF([3]DATA!$B$1:$B$65536,'Appendix O'!$AP34,[3]DATA!O$1:O$65536)</f>
        <v>#VALUE!</v>
      </c>
      <c r="T34" s="108">
        <v>0</v>
      </c>
      <c r="U34" s="108" t="e">
        <f t="shared" si="10"/>
        <v>#VALUE!</v>
      </c>
      <c r="V34" s="109" t="e">
        <f>SUM(SUMIF([3]DATA!$B$1:$B$65536,'Appendix O'!$AP34,[3]DATA!P$1:P$65536),SUMIF([3]DATA!$B$1:$B$65536,'Appendix O'!$AP34,[3]DATA!Q$1:Q$65536))</f>
        <v>#VALUE!</v>
      </c>
      <c r="W34" s="108">
        <v>200000</v>
      </c>
      <c r="X34" s="110">
        <v>2291.4299999999998</v>
      </c>
      <c r="Y34" s="108">
        <v>-2291.4299999999998</v>
      </c>
      <c r="Z34" s="108">
        <f t="shared" si="11"/>
        <v>0</v>
      </c>
      <c r="AA34" s="108"/>
      <c r="AB34" s="108">
        <f t="shared" si="12"/>
        <v>200000</v>
      </c>
      <c r="AC34" s="111" t="e">
        <f t="shared" si="13"/>
        <v>#VALUE!</v>
      </c>
      <c r="AD34" s="111" t="e">
        <f t="shared" si="14"/>
        <v>#VALUE!</v>
      </c>
      <c r="AE34" s="112">
        <f t="shared" si="15"/>
        <v>0</v>
      </c>
      <c r="AF34" s="161">
        <v>40724</v>
      </c>
      <c r="AG34" s="154">
        <v>12</v>
      </c>
      <c r="AH34" s="129" t="s">
        <v>227</v>
      </c>
      <c r="AI34" s="115" t="s">
        <v>228</v>
      </c>
      <c r="AJ34" s="163" t="s">
        <v>247</v>
      </c>
      <c r="AK34" s="163" t="s">
        <v>253</v>
      </c>
      <c r="AL34" s="163"/>
      <c r="AM34" s="115" t="s">
        <v>249</v>
      </c>
      <c r="AN34" s="116" t="s">
        <v>250</v>
      </c>
      <c r="AO34" s="107" t="s">
        <v>251</v>
      </c>
      <c r="AP34" s="117" t="str">
        <f t="shared" si="9"/>
        <v>255/005/4/36/1007</v>
      </c>
    </row>
    <row r="35" spans="1:42" ht="35.1" customHeight="1">
      <c r="A35" s="107" t="s">
        <v>257</v>
      </c>
      <c r="B35" s="118">
        <v>255005</v>
      </c>
      <c r="C35" s="118">
        <v>4</v>
      </c>
      <c r="D35" s="118">
        <v>36</v>
      </c>
      <c r="E35" s="118">
        <v>1008</v>
      </c>
      <c r="F35" s="119" t="s">
        <v>168</v>
      </c>
      <c r="G35" s="119" t="s">
        <v>222</v>
      </c>
      <c r="H35" s="119" t="s">
        <v>167</v>
      </c>
      <c r="I35" s="119" t="s">
        <v>167</v>
      </c>
      <c r="J35" s="119" t="s">
        <v>223</v>
      </c>
      <c r="K35" s="119" t="s">
        <v>188</v>
      </c>
      <c r="L35" s="121" t="s">
        <v>224</v>
      </c>
      <c r="M35" s="121" t="s">
        <v>224</v>
      </c>
      <c r="N35" s="146" t="s">
        <v>225</v>
      </c>
      <c r="O35" s="146" t="s">
        <v>172</v>
      </c>
      <c r="P35" s="182"/>
      <c r="Q35" s="118">
        <v>12</v>
      </c>
      <c r="R35" s="146" t="s">
        <v>226</v>
      </c>
      <c r="S35" s="108" t="e">
        <f>SUMIF([3]DATA!$B$1:$B$65536,'Appendix O'!$AP35,[3]DATA!O$1:O$65536)</f>
        <v>#VALUE!</v>
      </c>
      <c r="T35" s="108">
        <v>0</v>
      </c>
      <c r="U35" s="108" t="e">
        <f t="shared" si="10"/>
        <v>#VALUE!</v>
      </c>
      <c r="V35" s="109" t="e">
        <f>SUM(SUMIF([3]DATA!$B$1:$B$65536,'Appendix O'!$AP35,[3]DATA!P$1:P$65536),SUMIF([3]DATA!$B$1:$B$65536,'Appendix O'!$AP35,[3]DATA!Q$1:Q$65536))</f>
        <v>#VALUE!</v>
      </c>
      <c r="W35" s="108">
        <v>600000</v>
      </c>
      <c r="X35" s="110">
        <v>240000</v>
      </c>
      <c r="Y35" s="108">
        <v>0</v>
      </c>
      <c r="Z35" s="108">
        <f t="shared" si="11"/>
        <v>240000</v>
      </c>
      <c r="AA35" s="108"/>
      <c r="AB35" s="108">
        <f t="shared" si="12"/>
        <v>360000</v>
      </c>
      <c r="AC35" s="111" t="e">
        <f t="shared" si="13"/>
        <v>#VALUE!</v>
      </c>
      <c r="AD35" s="111" t="e">
        <f t="shared" si="14"/>
        <v>#VALUE!</v>
      </c>
      <c r="AE35" s="112">
        <f t="shared" si="15"/>
        <v>0.4</v>
      </c>
      <c r="AF35" s="161">
        <v>40724</v>
      </c>
      <c r="AG35" s="154">
        <v>12</v>
      </c>
      <c r="AH35" s="129" t="s">
        <v>227</v>
      </c>
      <c r="AI35" s="115" t="s">
        <v>228</v>
      </c>
      <c r="AJ35" s="163" t="s">
        <v>247</v>
      </c>
      <c r="AK35" s="163" t="s">
        <v>253</v>
      </c>
      <c r="AL35" s="163"/>
      <c r="AM35" s="115" t="s">
        <v>249</v>
      </c>
      <c r="AN35" s="116" t="s">
        <v>250</v>
      </c>
      <c r="AO35" s="107" t="s">
        <v>251</v>
      </c>
      <c r="AP35" s="117" t="str">
        <f t="shared" si="9"/>
        <v>255/005/4/36/1008</v>
      </c>
    </row>
    <row r="36" spans="1:42" ht="35.1" customHeight="1">
      <c r="A36" s="107" t="s">
        <v>258</v>
      </c>
      <c r="B36" s="118">
        <v>255005</v>
      </c>
      <c r="C36" s="118">
        <v>4</v>
      </c>
      <c r="D36" s="118">
        <v>36</v>
      </c>
      <c r="E36" s="118">
        <v>1009</v>
      </c>
      <c r="F36" s="119" t="s">
        <v>168</v>
      </c>
      <c r="G36" s="119" t="s">
        <v>222</v>
      </c>
      <c r="H36" s="119" t="s">
        <v>167</v>
      </c>
      <c r="I36" s="119" t="s">
        <v>167</v>
      </c>
      <c r="J36" s="119" t="s">
        <v>223</v>
      </c>
      <c r="K36" s="119" t="s">
        <v>188</v>
      </c>
      <c r="L36" s="121" t="s">
        <v>224</v>
      </c>
      <c r="M36" s="121" t="s">
        <v>224</v>
      </c>
      <c r="N36" s="146" t="s">
        <v>225</v>
      </c>
      <c r="O36" s="146" t="s">
        <v>172</v>
      </c>
      <c r="P36" s="182"/>
      <c r="Q36" s="118">
        <v>14</v>
      </c>
      <c r="R36" s="146" t="s">
        <v>226</v>
      </c>
      <c r="S36" s="108" t="e">
        <f>SUMIF([3]DATA!$B$1:$B$65536,'Appendix O'!$AP36,[3]DATA!O$1:O$65536)</f>
        <v>#VALUE!</v>
      </c>
      <c r="T36" s="108">
        <v>0</v>
      </c>
      <c r="U36" s="108" t="e">
        <f t="shared" si="10"/>
        <v>#VALUE!</v>
      </c>
      <c r="V36" s="109" t="e">
        <f>SUM(SUMIF([3]DATA!$B$1:$B$65536,'Appendix O'!$AP36,[3]DATA!P$1:P$65536),SUMIF([3]DATA!$B$1:$B$65536,'Appendix O'!$AP36,[3]DATA!Q$1:Q$65536))</f>
        <v>#VALUE!</v>
      </c>
      <c r="W36" s="108">
        <v>50000</v>
      </c>
      <c r="X36" s="110">
        <v>0</v>
      </c>
      <c r="Y36" s="108">
        <v>24561.4</v>
      </c>
      <c r="Z36" s="108">
        <f t="shared" si="11"/>
        <v>24561.4</v>
      </c>
      <c r="AA36" s="108"/>
      <c r="AB36" s="108">
        <f t="shared" si="12"/>
        <v>25438.6</v>
      </c>
      <c r="AC36" s="111" t="e">
        <f t="shared" si="13"/>
        <v>#VALUE!</v>
      </c>
      <c r="AD36" s="111" t="e">
        <f t="shared" si="14"/>
        <v>#VALUE!</v>
      </c>
      <c r="AE36" s="112">
        <f t="shared" si="15"/>
        <v>0.49122800000000005</v>
      </c>
      <c r="AF36" s="161">
        <v>40724</v>
      </c>
      <c r="AG36" s="154">
        <v>14</v>
      </c>
      <c r="AH36" s="129" t="s">
        <v>227</v>
      </c>
      <c r="AI36" s="115" t="s">
        <v>228</v>
      </c>
      <c r="AJ36" s="163" t="s">
        <v>247</v>
      </c>
      <c r="AK36" s="163" t="s">
        <v>253</v>
      </c>
      <c r="AL36" s="163"/>
      <c r="AM36" s="115" t="s">
        <v>249</v>
      </c>
      <c r="AN36" s="116" t="s">
        <v>250</v>
      </c>
      <c r="AO36" s="107" t="s">
        <v>251</v>
      </c>
      <c r="AP36" s="117" t="str">
        <f t="shared" si="9"/>
        <v>255/005/4/36/1009</v>
      </c>
    </row>
    <row r="37" spans="1:42" ht="35.1" customHeight="1">
      <c r="A37" s="107" t="s">
        <v>259</v>
      </c>
      <c r="B37" s="118">
        <v>255005</v>
      </c>
      <c r="C37" s="118">
        <v>4</v>
      </c>
      <c r="D37" s="118">
        <v>36</v>
      </c>
      <c r="E37" s="118">
        <v>1013</v>
      </c>
      <c r="F37" s="119" t="s">
        <v>168</v>
      </c>
      <c r="G37" s="119" t="s">
        <v>222</v>
      </c>
      <c r="H37" s="119" t="s">
        <v>167</v>
      </c>
      <c r="I37" s="119" t="s">
        <v>167</v>
      </c>
      <c r="J37" s="119" t="s">
        <v>223</v>
      </c>
      <c r="K37" s="119" t="s">
        <v>188</v>
      </c>
      <c r="L37" s="121" t="s">
        <v>224</v>
      </c>
      <c r="M37" s="121" t="s">
        <v>224</v>
      </c>
      <c r="N37" s="146" t="s">
        <v>225</v>
      </c>
      <c r="O37" s="146" t="s">
        <v>172</v>
      </c>
      <c r="P37" s="182"/>
      <c r="Q37" s="118">
        <v>10</v>
      </c>
      <c r="R37" s="146" t="s">
        <v>226</v>
      </c>
      <c r="S37" s="108" t="e">
        <f>SUMIF([3]DATA!$B$1:$B$65536,'Appendix O'!$AP37,[3]DATA!O$1:O$65536)</f>
        <v>#VALUE!</v>
      </c>
      <c r="T37" s="108">
        <v>0</v>
      </c>
      <c r="U37" s="108" t="e">
        <f t="shared" si="10"/>
        <v>#VALUE!</v>
      </c>
      <c r="V37" s="109" t="e">
        <f>SUM(SUMIF([3]DATA!$B$1:$B$65536,'Appendix O'!$AP37,[3]DATA!P$1:P$65536),SUMIF([3]DATA!$B$1:$B$65536,'Appendix O'!$AP37,[3]DATA!Q$1:Q$65536))</f>
        <v>#VALUE!</v>
      </c>
      <c r="W37" s="108">
        <v>500000</v>
      </c>
      <c r="X37" s="110">
        <v>0</v>
      </c>
      <c r="Y37" s="108">
        <v>77000</v>
      </c>
      <c r="Z37" s="108">
        <f t="shared" si="11"/>
        <v>77000</v>
      </c>
      <c r="AA37" s="108"/>
      <c r="AB37" s="108">
        <f t="shared" si="12"/>
        <v>423000</v>
      </c>
      <c r="AC37" s="111" t="e">
        <f t="shared" si="13"/>
        <v>#VALUE!</v>
      </c>
      <c r="AD37" s="111" t="e">
        <f t="shared" si="14"/>
        <v>#VALUE!</v>
      </c>
      <c r="AE37" s="112">
        <f t="shared" si="15"/>
        <v>0.154</v>
      </c>
      <c r="AF37" s="161">
        <v>40724</v>
      </c>
      <c r="AG37" s="154">
        <v>10</v>
      </c>
      <c r="AH37" s="129" t="s">
        <v>227</v>
      </c>
      <c r="AI37" s="115" t="s">
        <v>260</v>
      </c>
      <c r="AJ37" s="163" t="s">
        <v>247</v>
      </c>
      <c r="AK37" s="163" t="s">
        <v>261</v>
      </c>
      <c r="AL37" s="163"/>
      <c r="AM37" s="115" t="s">
        <v>249</v>
      </c>
      <c r="AN37" s="116" t="s">
        <v>250</v>
      </c>
      <c r="AO37" s="107" t="s">
        <v>262</v>
      </c>
      <c r="AP37" s="117" t="str">
        <f t="shared" si="9"/>
        <v>255/005/4/36/1013</v>
      </c>
    </row>
    <row r="38" spans="1:42" ht="35.1" customHeight="1">
      <c r="A38" s="107" t="s">
        <v>263</v>
      </c>
      <c r="B38" s="118">
        <v>255005</v>
      </c>
      <c r="C38" s="118">
        <v>4</v>
      </c>
      <c r="D38" s="118">
        <v>36</v>
      </c>
      <c r="E38" s="118">
        <v>1014</v>
      </c>
      <c r="F38" s="119" t="s">
        <v>168</v>
      </c>
      <c r="G38" s="119" t="s">
        <v>222</v>
      </c>
      <c r="H38" s="119" t="s">
        <v>167</v>
      </c>
      <c r="I38" s="119" t="s">
        <v>167</v>
      </c>
      <c r="J38" s="119" t="s">
        <v>223</v>
      </c>
      <c r="K38" s="119" t="s">
        <v>188</v>
      </c>
      <c r="L38" s="121" t="s">
        <v>224</v>
      </c>
      <c r="M38" s="121" t="s">
        <v>224</v>
      </c>
      <c r="N38" s="146" t="s">
        <v>225</v>
      </c>
      <c r="O38" s="146" t="s">
        <v>172</v>
      </c>
      <c r="P38" s="182"/>
      <c r="Q38" s="118">
        <v>10</v>
      </c>
      <c r="R38" s="146" t="s">
        <v>226</v>
      </c>
      <c r="S38" s="108" t="e">
        <f>SUMIF([3]DATA!$B$1:$B$65536,'Appendix O'!$AP38,[3]DATA!O$1:O$65536)</f>
        <v>#VALUE!</v>
      </c>
      <c r="T38" s="108">
        <v>0</v>
      </c>
      <c r="U38" s="108" t="e">
        <f t="shared" si="10"/>
        <v>#VALUE!</v>
      </c>
      <c r="V38" s="109" t="e">
        <f>SUM(SUMIF([3]DATA!$B$1:$B$65536,'Appendix O'!$AP38,[3]DATA!P$1:P$65536),SUMIF([3]DATA!$B$1:$B$65536,'Appendix O'!$AP38,[3]DATA!Q$1:Q$65536))</f>
        <v>#VALUE!</v>
      </c>
      <c r="W38" s="108">
        <v>500000</v>
      </c>
      <c r="X38" s="110">
        <v>0</v>
      </c>
      <c r="Y38" s="108">
        <v>0</v>
      </c>
      <c r="Z38" s="108">
        <f t="shared" si="11"/>
        <v>0</v>
      </c>
      <c r="AA38" s="108"/>
      <c r="AB38" s="108">
        <f t="shared" si="12"/>
        <v>500000</v>
      </c>
      <c r="AC38" s="111" t="e">
        <f t="shared" si="13"/>
        <v>#VALUE!</v>
      </c>
      <c r="AD38" s="111" t="e">
        <f t="shared" si="14"/>
        <v>#VALUE!</v>
      </c>
      <c r="AE38" s="112">
        <f t="shared" si="15"/>
        <v>0</v>
      </c>
      <c r="AF38" s="161">
        <v>40724</v>
      </c>
      <c r="AG38" s="154">
        <v>10</v>
      </c>
      <c r="AH38" s="129" t="s">
        <v>227</v>
      </c>
      <c r="AI38" s="115" t="s">
        <v>260</v>
      </c>
      <c r="AJ38" s="163" t="s">
        <v>247</v>
      </c>
      <c r="AK38" s="163" t="s">
        <v>261</v>
      </c>
      <c r="AL38" s="163"/>
      <c r="AM38" s="115" t="s">
        <v>249</v>
      </c>
      <c r="AN38" s="116" t="s">
        <v>250</v>
      </c>
      <c r="AO38" s="107" t="s">
        <v>262</v>
      </c>
      <c r="AP38" s="117" t="str">
        <f t="shared" si="9"/>
        <v>255/005/4/36/1014</v>
      </c>
    </row>
    <row r="39" spans="1:42" ht="45.75" hidden="1" customHeight="1">
      <c r="A39" s="107" t="s">
        <v>264</v>
      </c>
      <c r="B39" s="118">
        <v>255005</v>
      </c>
      <c r="C39" s="118">
        <v>4</v>
      </c>
      <c r="D39" s="118">
        <v>36</v>
      </c>
      <c r="E39" s="118">
        <v>1015</v>
      </c>
      <c r="F39" s="119" t="s">
        <v>168</v>
      </c>
      <c r="G39" s="119" t="s">
        <v>222</v>
      </c>
      <c r="H39" s="119" t="s">
        <v>167</v>
      </c>
      <c r="I39" s="119" t="s">
        <v>167</v>
      </c>
      <c r="J39" s="119" t="s">
        <v>223</v>
      </c>
      <c r="K39" s="119" t="s">
        <v>188</v>
      </c>
      <c r="L39" s="121" t="s">
        <v>224</v>
      </c>
      <c r="M39" s="121" t="s">
        <v>224</v>
      </c>
      <c r="N39" s="146" t="s">
        <v>225</v>
      </c>
      <c r="O39" s="146" t="s">
        <v>172</v>
      </c>
      <c r="P39" s="182"/>
      <c r="Q39" s="118"/>
      <c r="R39" s="146" t="s">
        <v>226</v>
      </c>
      <c r="S39" s="108" t="e">
        <f>SUMIF([3]DATA!$B$1:$B$65536,'Appendix O'!$AP39,[3]DATA!O$1:O$65536)</f>
        <v>#VALUE!</v>
      </c>
      <c r="T39" s="108">
        <v>0</v>
      </c>
      <c r="U39" s="108" t="e">
        <f t="shared" si="10"/>
        <v>#VALUE!</v>
      </c>
      <c r="V39" s="109" t="e">
        <f>SUM(SUMIF([3]DATA!$B$1:$B$65536,'Appendix O'!$AP39,[3]DATA!P$1:P$65536),SUMIF([3]DATA!$B$1:$B$65536,'Appendix O'!$AP39,[3]DATA!Q$1:Q$65536))</f>
        <v>#VALUE!</v>
      </c>
      <c r="W39" s="108">
        <v>0</v>
      </c>
      <c r="X39" s="110">
        <v>0</v>
      </c>
      <c r="Y39" s="108"/>
      <c r="Z39" s="108">
        <f t="shared" si="11"/>
        <v>0</v>
      </c>
      <c r="AA39" s="108"/>
      <c r="AB39" s="108">
        <f t="shared" si="12"/>
        <v>0</v>
      </c>
      <c r="AC39" s="111" t="e">
        <f t="shared" si="13"/>
        <v>#VALUE!</v>
      </c>
      <c r="AD39" s="111" t="e">
        <f t="shared" si="14"/>
        <v>#VALUE!</v>
      </c>
      <c r="AE39" s="112" t="e">
        <f t="shared" si="15"/>
        <v>#DIV/0!</v>
      </c>
      <c r="AF39" s="161">
        <v>40724</v>
      </c>
      <c r="AG39" s="154">
        <v>10</v>
      </c>
      <c r="AH39" s="129" t="s">
        <v>227</v>
      </c>
      <c r="AI39" s="115" t="s">
        <v>260</v>
      </c>
      <c r="AJ39" s="163" t="s">
        <v>247</v>
      </c>
      <c r="AK39" s="163" t="s">
        <v>261</v>
      </c>
      <c r="AL39" s="163"/>
      <c r="AM39" s="115" t="s">
        <v>249</v>
      </c>
      <c r="AN39" s="116" t="s">
        <v>265</v>
      </c>
      <c r="AO39" s="162" t="s">
        <v>266</v>
      </c>
      <c r="AP39" s="117" t="str">
        <f t="shared" si="9"/>
        <v>255/005/4/36/1015</v>
      </c>
    </row>
    <row r="40" spans="1:42" ht="35.1" customHeight="1">
      <c r="A40" s="107" t="s">
        <v>267</v>
      </c>
      <c r="B40" s="118">
        <v>255005</v>
      </c>
      <c r="C40" s="118">
        <v>4</v>
      </c>
      <c r="D40" s="118">
        <v>36</v>
      </c>
      <c r="E40" s="118">
        <v>1017</v>
      </c>
      <c r="F40" s="119" t="s">
        <v>168</v>
      </c>
      <c r="G40" s="119" t="s">
        <v>222</v>
      </c>
      <c r="H40" s="119" t="s">
        <v>167</v>
      </c>
      <c r="I40" s="119" t="s">
        <v>167</v>
      </c>
      <c r="J40" s="119" t="s">
        <v>223</v>
      </c>
      <c r="K40" s="119" t="s">
        <v>188</v>
      </c>
      <c r="L40" s="121" t="s">
        <v>224</v>
      </c>
      <c r="M40" s="121" t="s">
        <v>224</v>
      </c>
      <c r="N40" s="146" t="s">
        <v>225</v>
      </c>
      <c r="O40" s="146" t="s">
        <v>172</v>
      </c>
      <c r="P40" s="182"/>
      <c r="Q40" s="118">
        <v>14</v>
      </c>
      <c r="R40" s="146" t="s">
        <v>226</v>
      </c>
      <c r="S40" s="108" t="e">
        <f>SUMIF([3]DATA!$B$1:$B$65536,'Appendix O'!$AP40,[3]DATA!O$1:O$65536)</f>
        <v>#VALUE!</v>
      </c>
      <c r="T40" s="108">
        <v>0</v>
      </c>
      <c r="U40" s="108" t="e">
        <f t="shared" si="10"/>
        <v>#VALUE!</v>
      </c>
      <c r="V40" s="109" t="e">
        <f>SUM(SUMIF([3]DATA!$B$1:$B$65536,'Appendix O'!$AP40,[3]DATA!P$1:P$65536),SUMIF([3]DATA!$B$1:$B$65536,'Appendix O'!$AP40,[3]DATA!Q$1:Q$65536))</f>
        <v>#VALUE!</v>
      </c>
      <c r="W40" s="108">
        <v>300000</v>
      </c>
      <c r="X40" s="110">
        <v>0</v>
      </c>
      <c r="Y40" s="108">
        <v>24561.4</v>
      </c>
      <c r="Z40" s="108">
        <f t="shared" si="11"/>
        <v>24561.4</v>
      </c>
      <c r="AA40" s="108"/>
      <c r="AB40" s="108">
        <f t="shared" si="12"/>
        <v>275438.59999999998</v>
      </c>
      <c r="AC40" s="111" t="e">
        <f t="shared" si="13"/>
        <v>#VALUE!</v>
      </c>
      <c r="AD40" s="111" t="e">
        <f t="shared" si="14"/>
        <v>#VALUE!</v>
      </c>
      <c r="AE40" s="112">
        <f t="shared" si="15"/>
        <v>8.1871333333333338E-2</v>
      </c>
      <c r="AF40" s="161">
        <v>40724</v>
      </c>
      <c r="AG40" s="154">
        <v>14</v>
      </c>
      <c r="AH40" s="129" t="s">
        <v>227</v>
      </c>
      <c r="AI40" s="115" t="s">
        <v>228</v>
      </c>
      <c r="AJ40" s="163" t="s">
        <v>247</v>
      </c>
      <c r="AK40" s="163" t="s">
        <v>253</v>
      </c>
      <c r="AL40" s="163"/>
      <c r="AM40" s="115" t="s">
        <v>249</v>
      </c>
      <c r="AN40" s="116" t="s">
        <v>250</v>
      </c>
      <c r="AO40" s="107" t="s">
        <v>251</v>
      </c>
      <c r="AP40" s="117" t="str">
        <f t="shared" si="9"/>
        <v>255/005/4/36/1017</v>
      </c>
    </row>
    <row r="41" spans="1:42" ht="35.1" customHeight="1">
      <c r="A41" s="107" t="s">
        <v>268</v>
      </c>
      <c r="B41" s="118">
        <v>255005</v>
      </c>
      <c r="C41" s="118">
        <v>4</v>
      </c>
      <c r="D41" s="118">
        <v>36</v>
      </c>
      <c r="E41" s="118">
        <v>1018</v>
      </c>
      <c r="F41" s="119" t="s">
        <v>168</v>
      </c>
      <c r="G41" s="119" t="s">
        <v>222</v>
      </c>
      <c r="H41" s="119" t="s">
        <v>167</v>
      </c>
      <c r="I41" s="119" t="s">
        <v>167</v>
      </c>
      <c r="J41" s="119" t="s">
        <v>223</v>
      </c>
      <c r="K41" s="119" t="s">
        <v>188</v>
      </c>
      <c r="L41" s="121" t="s">
        <v>224</v>
      </c>
      <c r="M41" s="121" t="s">
        <v>224</v>
      </c>
      <c r="N41" s="146" t="s">
        <v>225</v>
      </c>
      <c r="O41" s="146" t="s">
        <v>172</v>
      </c>
      <c r="P41" s="182"/>
      <c r="Q41" s="118">
        <v>20</v>
      </c>
      <c r="R41" s="146" t="s">
        <v>226</v>
      </c>
      <c r="S41" s="108" t="e">
        <f>SUMIF([3]DATA!$B$1:$B$65536,'Appendix O'!$AP41,[3]DATA!O$1:O$65536)</f>
        <v>#VALUE!</v>
      </c>
      <c r="T41" s="108">
        <v>0</v>
      </c>
      <c r="U41" s="108" t="e">
        <f t="shared" si="10"/>
        <v>#VALUE!</v>
      </c>
      <c r="V41" s="109" t="e">
        <f>SUM(SUMIF([3]DATA!$B$1:$B$65536,'Appendix O'!$AP41,[3]DATA!P$1:P$65536),SUMIF([3]DATA!$B$1:$B$65536,'Appendix O'!$AP41,[3]DATA!Q$1:Q$65536))</f>
        <v>#VALUE!</v>
      </c>
      <c r="W41" s="108">
        <v>200000</v>
      </c>
      <c r="X41" s="110">
        <v>0</v>
      </c>
      <c r="Y41" s="108">
        <v>0</v>
      </c>
      <c r="Z41" s="108">
        <f t="shared" si="11"/>
        <v>0</v>
      </c>
      <c r="AA41" s="108"/>
      <c r="AB41" s="108">
        <f t="shared" si="12"/>
        <v>200000</v>
      </c>
      <c r="AC41" s="111" t="e">
        <f t="shared" si="13"/>
        <v>#VALUE!</v>
      </c>
      <c r="AD41" s="111" t="e">
        <f t="shared" si="14"/>
        <v>#VALUE!</v>
      </c>
      <c r="AE41" s="112">
        <f t="shared" si="15"/>
        <v>0</v>
      </c>
      <c r="AF41" s="161">
        <v>40724</v>
      </c>
      <c r="AG41" s="154">
        <v>20</v>
      </c>
      <c r="AH41" s="129" t="s">
        <v>227</v>
      </c>
      <c r="AI41" s="115" t="s">
        <v>228</v>
      </c>
      <c r="AJ41" s="163" t="s">
        <v>247</v>
      </c>
      <c r="AK41" s="163" t="s">
        <v>253</v>
      </c>
      <c r="AL41" s="163"/>
      <c r="AM41" s="115" t="s">
        <v>249</v>
      </c>
      <c r="AN41" s="116" t="s">
        <v>250</v>
      </c>
      <c r="AO41" s="107" t="s">
        <v>251</v>
      </c>
      <c r="AP41" s="117" t="str">
        <f t="shared" si="9"/>
        <v>255/005/4/36/1018</v>
      </c>
    </row>
    <row r="42" spans="1:42" ht="35.1" customHeight="1">
      <c r="A42" s="107" t="s">
        <v>269</v>
      </c>
      <c r="B42" s="118">
        <v>255005</v>
      </c>
      <c r="C42" s="118">
        <v>4</v>
      </c>
      <c r="D42" s="118">
        <v>36</v>
      </c>
      <c r="E42" s="118">
        <v>1019</v>
      </c>
      <c r="F42" s="119" t="s">
        <v>168</v>
      </c>
      <c r="G42" s="119" t="s">
        <v>222</v>
      </c>
      <c r="H42" s="119" t="s">
        <v>167</v>
      </c>
      <c r="I42" s="119" t="s">
        <v>167</v>
      </c>
      <c r="J42" s="119" t="s">
        <v>223</v>
      </c>
      <c r="K42" s="119" t="s">
        <v>188</v>
      </c>
      <c r="L42" s="121" t="s">
        <v>224</v>
      </c>
      <c r="M42" s="121" t="s">
        <v>224</v>
      </c>
      <c r="N42" s="146" t="s">
        <v>225</v>
      </c>
      <c r="O42" s="146" t="s">
        <v>172</v>
      </c>
      <c r="P42" s="182"/>
      <c r="Q42" s="118">
        <v>20</v>
      </c>
      <c r="R42" s="146" t="s">
        <v>226</v>
      </c>
      <c r="S42" s="108" t="e">
        <f>SUMIF([3]DATA!$B$1:$B$65536,'Appendix O'!$AP42,[3]DATA!O$1:O$65536)</f>
        <v>#VALUE!</v>
      </c>
      <c r="T42" s="108">
        <v>0</v>
      </c>
      <c r="U42" s="108" t="e">
        <f t="shared" si="10"/>
        <v>#VALUE!</v>
      </c>
      <c r="V42" s="109" t="e">
        <f>SUM(SUMIF([3]DATA!$B$1:$B$65536,'Appendix O'!$AP42,[3]DATA!P$1:P$65536),SUMIF([3]DATA!$B$1:$B$65536,'Appendix O'!$AP42,[3]DATA!Q$1:Q$65536))</f>
        <v>#VALUE!</v>
      </c>
      <c r="W42" s="108">
        <v>100091</v>
      </c>
      <c r="X42" s="110">
        <v>0</v>
      </c>
      <c r="Y42" s="108">
        <v>0</v>
      </c>
      <c r="Z42" s="108">
        <f t="shared" si="11"/>
        <v>0</v>
      </c>
      <c r="AA42" s="108"/>
      <c r="AB42" s="108">
        <f t="shared" si="12"/>
        <v>100091</v>
      </c>
      <c r="AC42" s="111" t="e">
        <f t="shared" si="13"/>
        <v>#VALUE!</v>
      </c>
      <c r="AD42" s="111" t="e">
        <f t="shared" si="14"/>
        <v>#VALUE!</v>
      </c>
      <c r="AE42" s="112">
        <f t="shared" si="15"/>
        <v>0</v>
      </c>
      <c r="AF42" s="161">
        <v>40724</v>
      </c>
      <c r="AG42" s="154">
        <v>20</v>
      </c>
      <c r="AH42" s="129" t="s">
        <v>227</v>
      </c>
      <c r="AI42" s="115" t="s">
        <v>228</v>
      </c>
      <c r="AJ42" s="163" t="s">
        <v>247</v>
      </c>
      <c r="AK42" s="163" t="s">
        <v>253</v>
      </c>
      <c r="AL42" s="163"/>
      <c r="AM42" s="115" t="s">
        <v>249</v>
      </c>
      <c r="AN42" s="116" t="s">
        <v>250</v>
      </c>
      <c r="AO42" s="107" t="s">
        <v>251</v>
      </c>
      <c r="AP42" s="117" t="str">
        <f t="shared" si="9"/>
        <v>255/005/4/36/1019</v>
      </c>
    </row>
    <row r="43" spans="1:42" ht="35.1" customHeight="1">
      <c r="A43" s="107" t="s">
        <v>270</v>
      </c>
      <c r="B43" s="118">
        <v>255005</v>
      </c>
      <c r="C43" s="118">
        <v>4</v>
      </c>
      <c r="D43" s="118">
        <v>36</v>
      </c>
      <c r="E43" s="118">
        <v>1020</v>
      </c>
      <c r="F43" s="119" t="s">
        <v>168</v>
      </c>
      <c r="G43" s="119" t="s">
        <v>222</v>
      </c>
      <c r="H43" s="119" t="s">
        <v>167</v>
      </c>
      <c r="I43" s="119" t="s">
        <v>167</v>
      </c>
      <c r="J43" s="119" t="s">
        <v>223</v>
      </c>
      <c r="K43" s="119" t="s">
        <v>188</v>
      </c>
      <c r="L43" s="121" t="s">
        <v>224</v>
      </c>
      <c r="M43" s="121" t="s">
        <v>224</v>
      </c>
      <c r="N43" s="146" t="s">
        <v>225</v>
      </c>
      <c r="O43" s="146" t="s">
        <v>172</v>
      </c>
      <c r="P43" s="182"/>
      <c r="Q43" s="118">
        <v>21</v>
      </c>
      <c r="R43" s="146" t="s">
        <v>226</v>
      </c>
      <c r="S43" s="108" t="e">
        <f>SUMIF([3]DATA!$B$1:$B$65536,'Appendix O'!$AP43,[3]DATA!O$1:O$65536)</f>
        <v>#VALUE!</v>
      </c>
      <c r="T43" s="108">
        <v>0</v>
      </c>
      <c r="U43" s="108" t="e">
        <f t="shared" si="10"/>
        <v>#VALUE!</v>
      </c>
      <c r="V43" s="109" t="e">
        <f>SUM(SUMIF([3]DATA!$B$1:$B$65536,'Appendix O'!$AP43,[3]DATA!P$1:P$65536),SUMIF([3]DATA!$B$1:$B$65536,'Appendix O'!$AP43,[3]DATA!Q$1:Q$65536))</f>
        <v>#VALUE!</v>
      </c>
      <c r="W43" s="108">
        <v>200000</v>
      </c>
      <c r="X43" s="110">
        <v>0</v>
      </c>
      <c r="Y43" s="108">
        <v>0</v>
      </c>
      <c r="Z43" s="108">
        <f t="shared" si="11"/>
        <v>0</v>
      </c>
      <c r="AA43" s="108"/>
      <c r="AB43" s="108">
        <f t="shared" si="12"/>
        <v>200000</v>
      </c>
      <c r="AC43" s="111" t="e">
        <f t="shared" si="13"/>
        <v>#VALUE!</v>
      </c>
      <c r="AD43" s="111" t="e">
        <f t="shared" si="14"/>
        <v>#VALUE!</v>
      </c>
      <c r="AE43" s="112">
        <f t="shared" si="15"/>
        <v>0</v>
      </c>
      <c r="AF43" s="161">
        <v>40724</v>
      </c>
      <c r="AG43" s="154">
        <v>21</v>
      </c>
      <c r="AH43" s="129" t="s">
        <v>227</v>
      </c>
      <c r="AI43" s="115" t="s">
        <v>228</v>
      </c>
      <c r="AJ43" s="163" t="s">
        <v>247</v>
      </c>
      <c r="AK43" s="163" t="s">
        <v>253</v>
      </c>
      <c r="AL43" s="163"/>
      <c r="AM43" s="115" t="s">
        <v>249</v>
      </c>
      <c r="AN43" s="116" t="s">
        <v>250</v>
      </c>
      <c r="AO43" s="107" t="s">
        <v>251</v>
      </c>
      <c r="AP43" s="117" t="str">
        <f t="shared" si="9"/>
        <v>255/005/4/36/1020</v>
      </c>
    </row>
    <row r="44" spans="1:42" ht="35.1" customHeight="1">
      <c r="A44" s="107" t="s">
        <v>271</v>
      </c>
      <c r="B44" s="118">
        <v>255005</v>
      </c>
      <c r="C44" s="118">
        <v>4</v>
      </c>
      <c r="D44" s="118">
        <v>36</v>
      </c>
      <c r="E44" s="118">
        <v>1021</v>
      </c>
      <c r="F44" s="119" t="s">
        <v>168</v>
      </c>
      <c r="G44" s="119" t="s">
        <v>222</v>
      </c>
      <c r="H44" s="119" t="s">
        <v>167</v>
      </c>
      <c r="I44" s="119" t="s">
        <v>167</v>
      </c>
      <c r="J44" s="119" t="s">
        <v>223</v>
      </c>
      <c r="K44" s="119" t="s">
        <v>188</v>
      </c>
      <c r="L44" s="121" t="s">
        <v>224</v>
      </c>
      <c r="M44" s="121" t="s">
        <v>224</v>
      </c>
      <c r="N44" s="146" t="s">
        <v>225</v>
      </c>
      <c r="O44" s="146" t="s">
        <v>172</v>
      </c>
      <c r="P44" s="182"/>
      <c r="Q44" s="118">
        <v>11</v>
      </c>
      <c r="R44" s="146" t="s">
        <v>226</v>
      </c>
      <c r="S44" s="108" t="e">
        <f>SUMIF([3]DATA!$B$1:$B$65536,'Appendix O'!$AP44,[3]DATA!O$1:O$65536)</f>
        <v>#VALUE!</v>
      </c>
      <c r="T44" s="108">
        <v>0</v>
      </c>
      <c r="U44" s="108" t="e">
        <f t="shared" si="10"/>
        <v>#VALUE!</v>
      </c>
      <c r="V44" s="109" t="e">
        <f>SUM(SUMIF([3]DATA!$B$1:$B$65536,'Appendix O'!$AP44,[3]DATA!P$1:P$65536),SUMIF([3]DATA!$B$1:$B$65536,'Appendix O'!$AP44,[3]DATA!Q$1:Q$65536))</f>
        <v>#VALUE!</v>
      </c>
      <c r="W44" s="108">
        <v>300000</v>
      </c>
      <c r="X44" s="110">
        <v>0</v>
      </c>
      <c r="Y44" s="108">
        <v>0</v>
      </c>
      <c r="Z44" s="108">
        <f t="shared" si="11"/>
        <v>0</v>
      </c>
      <c r="AA44" s="108"/>
      <c r="AB44" s="108">
        <f t="shared" si="12"/>
        <v>300000</v>
      </c>
      <c r="AC44" s="111" t="e">
        <f t="shared" si="13"/>
        <v>#VALUE!</v>
      </c>
      <c r="AD44" s="111" t="e">
        <f t="shared" si="14"/>
        <v>#VALUE!</v>
      </c>
      <c r="AE44" s="112">
        <f t="shared" si="15"/>
        <v>0</v>
      </c>
      <c r="AF44" s="161">
        <v>40724</v>
      </c>
      <c r="AG44" s="154">
        <v>11</v>
      </c>
      <c r="AH44" s="129" t="s">
        <v>227</v>
      </c>
      <c r="AI44" s="115" t="s">
        <v>228</v>
      </c>
      <c r="AJ44" s="163" t="s">
        <v>247</v>
      </c>
      <c r="AK44" s="163" t="s">
        <v>253</v>
      </c>
      <c r="AL44" s="163"/>
      <c r="AM44" s="115" t="s">
        <v>249</v>
      </c>
      <c r="AN44" s="116" t="s">
        <v>250</v>
      </c>
      <c r="AO44" s="107" t="s">
        <v>251</v>
      </c>
      <c r="AP44" s="117" t="str">
        <f t="shared" si="9"/>
        <v>255/005/4/36/1021</v>
      </c>
    </row>
    <row r="45" spans="1:42" ht="35.1" customHeight="1">
      <c r="A45" s="107" t="s">
        <v>272</v>
      </c>
      <c r="B45" s="118">
        <v>255005</v>
      </c>
      <c r="C45" s="118">
        <v>4</v>
      </c>
      <c r="D45" s="118">
        <v>36</v>
      </c>
      <c r="E45" s="118">
        <v>1022</v>
      </c>
      <c r="F45" s="119" t="s">
        <v>168</v>
      </c>
      <c r="G45" s="119" t="s">
        <v>222</v>
      </c>
      <c r="H45" s="119" t="s">
        <v>167</v>
      </c>
      <c r="I45" s="119" t="s">
        <v>167</v>
      </c>
      <c r="J45" s="119" t="s">
        <v>223</v>
      </c>
      <c r="K45" s="119" t="s">
        <v>188</v>
      </c>
      <c r="L45" s="121" t="s">
        <v>224</v>
      </c>
      <c r="M45" s="121" t="s">
        <v>224</v>
      </c>
      <c r="N45" s="146" t="s">
        <v>225</v>
      </c>
      <c r="O45" s="146" t="s">
        <v>172</v>
      </c>
      <c r="P45" s="182"/>
      <c r="Q45" s="118">
        <v>17</v>
      </c>
      <c r="R45" s="146" t="s">
        <v>226</v>
      </c>
      <c r="S45" s="108" t="e">
        <f>SUMIF([3]DATA!$B$1:$B$65536,'Appendix O'!$AP45,[3]DATA!O$1:O$65536)</f>
        <v>#VALUE!</v>
      </c>
      <c r="T45" s="108">
        <v>0</v>
      </c>
      <c r="U45" s="108" t="e">
        <f t="shared" si="10"/>
        <v>#VALUE!</v>
      </c>
      <c r="V45" s="109" t="e">
        <f>SUM(SUMIF([3]DATA!$B$1:$B$65536,'Appendix O'!$AP45,[3]DATA!P$1:P$65536),SUMIF([3]DATA!$B$1:$B$65536,'Appendix O'!$AP45,[3]DATA!Q$1:Q$65536))</f>
        <v>#VALUE!</v>
      </c>
      <c r="W45" s="108">
        <v>400000</v>
      </c>
      <c r="X45" s="110">
        <v>0</v>
      </c>
      <c r="Y45" s="108">
        <v>0</v>
      </c>
      <c r="Z45" s="108">
        <f t="shared" si="11"/>
        <v>0</v>
      </c>
      <c r="AA45" s="108"/>
      <c r="AB45" s="108">
        <f t="shared" si="12"/>
        <v>400000</v>
      </c>
      <c r="AC45" s="111" t="e">
        <f t="shared" si="13"/>
        <v>#VALUE!</v>
      </c>
      <c r="AD45" s="111" t="e">
        <f t="shared" si="14"/>
        <v>#VALUE!</v>
      </c>
      <c r="AE45" s="112">
        <f t="shared" si="15"/>
        <v>0</v>
      </c>
      <c r="AF45" s="161">
        <v>40724</v>
      </c>
      <c r="AG45" s="154">
        <v>17</v>
      </c>
      <c r="AH45" s="129" t="s">
        <v>227</v>
      </c>
      <c r="AI45" s="115" t="s">
        <v>228</v>
      </c>
      <c r="AJ45" s="163" t="s">
        <v>247</v>
      </c>
      <c r="AK45" s="163" t="s">
        <v>253</v>
      </c>
      <c r="AL45" s="163"/>
      <c r="AM45" s="115" t="s">
        <v>249</v>
      </c>
      <c r="AN45" s="116" t="s">
        <v>250</v>
      </c>
      <c r="AO45" s="107" t="s">
        <v>251</v>
      </c>
      <c r="AP45" s="117" t="str">
        <f t="shared" si="9"/>
        <v>255/005/4/36/1022</v>
      </c>
    </row>
    <row r="46" spans="1:42" ht="35.1" customHeight="1">
      <c r="A46" s="107" t="s">
        <v>273</v>
      </c>
      <c r="B46" s="118">
        <v>255005</v>
      </c>
      <c r="C46" s="118">
        <v>4</v>
      </c>
      <c r="D46" s="118">
        <v>36</v>
      </c>
      <c r="E46" s="118">
        <v>1023</v>
      </c>
      <c r="F46" s="119" t="s">
        <v>168</v>
      </c>
      <c r="G46" s="119" t="s">
        <v>222</v>
      </c>
      <c r="H46" s="119" t="s">
        <v>167</v>
      </c>
      <c r="I46" s="119" t="s">
        <v>167</v>
      </c>
      <c r="J46" s="119" t="s">
        <v>223</v>
      </c>
      <c r="K46" s="119" t="s">
        <v>188</v>
      </c>
      <c r="L46" s="121" t="s">
        <v>224</v>
      </c>
      <c r="M46" s="121" t="s">
        <v>224</v>
      </c>
      <c r="N46" s="146" t="s">
        <v>225</v>
      </c>
      <c r="O46" s="146" t="s">
        <v>172</v>
      </c>
      <c r="P46" s="182"/>
      <c r="Q46" s="118">
        <v>12</v>
      </c>
      <c r="R46" s="146" t="s">
        <v>226</v>
      </c>
      <c r="S46" s="108" t="e">
        <f>SUMIF([3]DATA!$B$1:$B$65536,'Appendix O'!$AP46,[3]DATA!O$1:O$65536)</f>
        <v>#VALUE!</v>
      </c>
      <c r="T46" s="108">
        <v>0</v>
      </c>
      <c r="U46" s="108" t="e">
        <f t="shared" si="10"/>
        <v>#VALUE!</v>
      </c>
      <c r="V46" s="109" t="e">
        <f>SUM(SUMIF([3]DATA!$B$1:$B$65536,'Appendix O'!$AP46,[3]DATA!P$1:P$65536),SUMIF([3]DATA!$B$1:$B$65536,'Appendix O'!$AP46,[3]DATA!Q$1:Q$65536))</f>
        <v>#VALUE!</v>
      </c>
      <c r="W46" s="108">
        <v>400000</v>
      </c>
      <c r="X46" s="110">
        <v>0</v>
      </c>
      <c r="Y46" s="108">
        <v>0</v>
      </c>
      <c r="Z46" s="108">
        <f t="shared" si="11"/>
        <v>0</v>
      </c>
      <c r="AA46" s="108"/>
      <c r="AB46" s="108">
        <f t="shared" si="12"/>
        <v>400000</v>
      </c>
      <c r="AC46" s="111" t="e">
        <f t="shared" si="13"/>
        <v>#VALUE!</v>
      </c>
      <c r="AD46" s="111" t="e">
        <f t="shared" si="14"/>
        <v>#VALUE!</v>
      </c>
      <c r="AE46" s="112">
        <f t="shared" si="15"/>
        <v>0</v>
      </c>
      <c r="AF46" s="161">
        <v>40724</v>
      </c>
      <c r="AG46" s="154">
        <v>12</v>
      </c>
      <c r="AH46" s="129" t="s">
        <v>227</v>
      </c>
      <c r="AI46" s="115" t="s">
        <v>228</v>
      </c>
      <c r="AJ46" s="163" t="s">
        <v>247</v>
      </c>
      <c r="AK46" s="163" t="s">
        <v>253</v>
      </c>
      <c r="AL46" s="163"/>
      <c r="AM46" s="115" t="s">
        <v>249</v>
      </c>
      <c r="AN46" s="116" t="s">
        <v>250</v>
      </c>
      <c r="AO46" s="107" t="s">
        <v>251</v>
      </c>
      <c r="AP46" s="117" t="str">
        <f t="shared" si="9"/>
        <v>255/005/4/36/1023</v>
      </c>
    </row>
    <row r="47" spans="1:42" ht="35.1" customHeight="1">
      <c r="A47" s="107" t="s">
        <v>274</v>
      </c>
      <c r="B47" s="118">
        <v>255005</v>
      </c>
      <c r="C47" s="118">
        <v>4</v>
      </c>
      <c r="D47" s="118">
        <v>36</v>
      </c>
      <c r="E47" s="118">
        <v>1025</v>
      </c>
      <c r="F47" s="119" t="s">
        <v>168</v>
      </c>
      <c r="G47" s="119" t="s">
        <v>222</v>
      </c>
      <c r="H47" s="119" t="s">
        <v>167</v>
      </c>
      <c r="I47" s="119" t="s">
        <v>167</v>
      </c>
      <c r="J47" s="119" t="s">
        <v>223</v>
      </c>
      <c r="K47" s="119" t="s">
        <v>188</v>
      </c>
      <c r="L47" s="121" t="s">
        <v>224</v>
      </c>
      <c r="M47" s="121" t="s">
        <v>224</v>
      </c>
      <c r="N47" s="146" t="s">
        <v>225</v>
      </c>
      <c r="O47" s="146" t="s">
        <v>172</v>
      </c>
      <c r="P47" s="182"/>
      <c r="Q47" s="118">
        <v>31</v>
      </c>
      <c r="R47" s="146" t="s">
        <v>226</v>
      </c>
      <c r="S47" s="108" t="e">
        <f>SUMIF([3]DATA!$B$1:$B$65536,'Appendix O'!$AP47,[3]DATA!O$1:O$65536)</f>
        <v>#VALUE!</v>
      </c>
      <c r="T47" s="108">
        <v>0</v>
      </c>
      <c r="U47" s="108" t="e">
        <f t="shared" si="10"/>
        <v>#VALUE!</v>
      </c>
      <c r="V47" s="109" t="e">
        <f>SUM(SUMIF([3]DATA!$B$1:$B$65536,'Appendix O'!$AP47,[3]DATA!P$1:P$65536),SUMIF([3]DATA!$B$1:$B$65536,'Appendix O'!$AP47,[3]DATA!Q$1:Q$65536))</f>
        <v>#VALUE!</v>
      </c>
      <c r="W47" s="108">
        <v>600000</v>
      </c>
      <c r="X47" s="110">
        <v>1760.3</v>
      </c>
      <c r="Y47" s="108">
        <v>81064.259999999995</v>
      </c>
      <c r="Z47" s="108">
        <f t="shared" si="11"/>
        <v>82824.56</v>
      </c>
      <c r="AA47" s="108"/>
      <c r="AB47" s="108">
        <f t="shared" si="12"/>
        <v>517175.44</v>
      </c>
      <c r="AC47" s="111" t="e">
        <f t="shared" si="13"/>
        <v>#VALUE!</v>
      </c>
      <c r="AD47" s="111" t="e">
        <f t="shared" si="14"/>
        <v>#VALUE!</v>
      </c>
      <c r="AE47" s="112">
        <f t="shared" si="15"/>
        <v>0.13804093333333334</v>
      </c>
      <c r="AF47" s="161">
        <v>40724</v>
      </c>
      <c r="AG47" s="154">
        <v>31</v>
      </c>
      <c r="AH47" s="129" t="s">
        <v>227</v>
      </c>
      <c r="AI47" s="115" t="s">
        <v>275</v>
      </c>
      <c r="AJ47" s="163" t="s">
        <v>247</v>
      </c>
      <c r="AM47" s="115" t="s">
        <v>249</v>
      </c>
      <c r="AN47" s="116" t="s">
        <v>276</v>
      </c>
      <c r="AO47" s="107" t="s">
        <v>251</v>
      </c>
      <c r="AP47" s="117" t="str">
        <f t="shared" si="9"/>
        <v>255/005/4/36/1025</v>
      </c>
    </row>
    <row r="48" spans="1:42" ht="35.1" customHeight="1">
      <c r="A48" s="107" t="s">
        <v>277</v>
      </c>
      <c r="B48" s="118">
        <v>255005</v>
      </c>
      <c r="C48" s="118">
        <v>4</v>
      </c>
      <c r="D48" s="118">
        <v>36</v>
      </c>
      <c r="E48" s="118">
        <v>1132</v>
      </c>
      <c r="F48" s="119" t="s">
        <v>168</v>
      </c>
      <c r="G48" s="119" t="s">
        <v>222</v>
      </c>
      <c r="H48" s="119" t="s">
        <v>167</v>
      </c>
      <c r="I48" s="119" t="s">
        <v>167</v>
      </c>
      <c r="J48" s="119" t="s">
        <v>223</v>
      </c>
      <c r="K48" s="119" t="s">
        <v>188</v>
      </c>
      <c r="L48" s="121" t="s">
        <v>224</v>
      </c>
      <c r="M48" s="121" t="s">
        <v>224</v>
      </c>
      <c r="N48" s="146" t="s">
        <v>225</v>
      </c>
      <c r="O48" s="146" t="s">
        <v>172</v>
      </c>
      <c r="P48" s="182"/>
      <c r="Q48" s="118">
        <v>21</v>
      </c>
      <c r="R48" s="146" t="s">
        <v>226</v>
      </c>
      <c r="S48" s="108" t="e">
        <f>SUMIF([3]DATA!$B$1:$B$65536,'Appendix O'!$AP48,[3]DATA!O$1:O$65536)</f>
        <v>#VALUE!</v>
      </c>
      <c r="T48" s="108">
        <v>0</v>
      </c>
      <c r="U48" s="108" t="e">
        <f>SUM(S48:T48)</f>
        <v>#VALUE!</v>
      </c>
      <c r="V48" s="109" t="e">
        <f>SUM(SUMIF([3]DATA!$B$1:$B$65536,'Appendix O'!$AP48,[3]DATA!P$1:P$65536),SUMIF([3]DATA!$B$1:$B$65536,'Appendix O'!$AP48,[3]DATA!Q$1:Q$65536))</f>
        <v>#VALUE!</v>
      </c>
      <c r="W48" s="108">
        <v>1360000</v>
      </c>
      <c r="X48" s="110">
        <v>7385.96</v>
      </c>
      <c r="Y48" s="108">
        <v>1352614.03</v>
      </c>
      <c r="Z48" s="108">
        <f t="shared" si="11"/>
        <v>1359999.99</v>
      </c>
      <c r="AA48" s="108"/>
      <c r="AB48" s="108">
        <f t="shared" si="12"/>
        <v>1.0000000009313226E-2</v>
      </c>
      <c r="AC48" s="111" t="e">
        <f>IF(U48&lt;&gt;0,Z48/U48,0)</f>
        <v>#VALUE!</v>
      </c>
      <c r="AD48" s="111" t="e">
        <f t="shared" si="14"/>
        <v>#VALUE!</v>
      </c>
      <c r="AE48" s="112">
        <f t="shared" si="15"/>
        <v>0.99999999264705886</v>
      </c>
      <c r="AF48" s="161">
        <v>40724</v>
      </c>
      <c r="AG48" s="154">
        <v>31</v>
      </c>
      <c r="AH48" s="129" t="s">
        <v>227</v>
      </c>
      <c r="AI48" s="115" t="s">
        <v>275</v>
      </c>
      <c r="AJ48" s="163" t="s">
        <v>247</v>
      </c>
      <c r="AM48" s="115" t="s">
        <v>249</v>
      </c>
      <c r="AN48" s="116" t="s">
        <v>276</v>
      </c>
      <c r="AO48" s="107" t="s">
        <v>278</v>
      </c>
      <c r="AP48" s="117" t="str">
        <f t="shared" si="9"/>
        <v>255/005/4/36/1132</v>
      </c>
    </row>
    <row r="49" spans="1:42" ht="51.75" customHeight="1">
      <c r="A49" s="107" t="s">
        <v>279</v>
      </c>
      <c r="B49" s="118">
        <v>255005</v>
      </c>
      <c r="C49" s="118">
        <v>4</v>
      </c>
      <c r="D49" s="118">
        <v>36</v>
      </c>
      <c r="E49" s="118">
        <v>1133</v>
      </c>
      <c r="F49" s="119" t="s">
        <v>168</v>
      </c>
      <c r="G49" s="119" t="s">
        <v>222</v>
      </c>
      <c r="H49" s="119" t="s">
        <v>167</v>
      </c>
      <c r="I49" s="119" t="s">
        <v>167</v>
      </c>
      <c r="J49" s="119" t="s">
        <v>223</v>
      </c>
      <c r="K49" s="119" t="s">
        <v>188</v>
      </c>
      <c r="L49" s="121" t="s">
        <v>224</v>
      </c>
      <c r="M49" s="121" t="s">
        <v>224</v>
      </c>
      <c r="N49" s="146" t="s">
        <v>225</v>
      </c>
      <c r="O49" s="146" t="s">
        <v>172</v>
      </c>
      <c r="P49" s="182"/>
      <c r="Q49" s="118">
        <v>6</v>
      </c>
      <c r="R49" s="146" t="s">
        <v>226</v>
      </c>
      <c r="S49" s="108" t="e">
        <f>SUMIF([3]DATA!$B$1:$B$65536,'Appendix O'!$AP49,[3]DATA!O$1:O$65536)</f>
        <v>#VALUE!</v>
      </c>
      <c r="T49" s="108">
        <v>0</v>
      </c>
      <c r="U49" s="108" t="e">
        <f>SUM(S49:T49)</f>
        <v>#VALUE!</v>
      </c>
      <c r="V49" s="109" t="e">
        <f>SUM(SUMIF([3]DATA!$B$1:$B$65536,'Appendix O'!$AP49,[3]DATA!P$1:P$65536),SUMIF([3]DATA!$B$1:$B$65536,'Appendix O'!$AP49,[3]DATA!Q$1:Q$65536))</f>
        <v>#VALUE!</v>
      </c>
      <c r="W49" s="108">
        <v>2500000</v>
      </c>
      <c r="X49" s="110">
        <v>0</v>
      </c>
      <c r="Y49" s="108">
        <v>0</v>
      </c>
      <c r="Z49" s="108">
        <f t="shared" si="11"/>
        <v>0</v>
      </c>
      <c r="AA49" s="108"/>
      <c r="AB49" s="108">
        <f t="shared" si="12"/>
        <v>2500000</v>
      </c>
      <c r="AC49" s="111" t="e">
        <f>IF(U49&lt;&gt;0,Z49/U49,0)</f>
        <v>#VALUE!</v>
      </c>
      <c r="AD49" s="111" t="e">
        <f t="shared" si="14"/>
        <v>#VALUE!</v>
      </c>
      <c r="AE49" s="112">
        <f t="shared" si="15"/>
        <v>0</v>
      </c>
      <c r="AF49" s="161">
        <v>40724</v>
      </c>
      <c r="AG49" s="154">
        <v>31</v>
      </c>
      <c r="AH49" s="129" t="s">
        <v>227</v>
      </c>
      <c r="AI49" s="115" t="s">
        <v>275</v>
      </c>
      <c r="AJ49" s="163" t="s">
        <v>247</v>
      </c>
      <c r="AM49" s="115" t="s">
        <v>249</v>
      </c>
      <c r="AN49" s="116" t="s">
        <v>276</v>
      </c>
      <c r="AO49" s="107" t="s">
        <v>280</v>
      </c>
      <c r="AP49" s="117" t="str">
        <f t="shared" si="9"/>
        <v>255/005/4/36/1133</v>
      </c>
    </row>
    <row r="50" spans="1:42" ht="35.1" customHeight="1">
      <c r="A50" s="107" t="s">
        <v>281</v>
      </c>
      <c r="B50" s="118">
        <v>255005</v>
      </c>
      <c r="C50" s="118">
        <v>4</v>
      </c>
      <c r="D50" s="118">
        <v>35</v>
      </c>
      <c r="E50" s="118">
        <v>1001</v>
      </c>
      <c r="F50" s="119" t="s">
        <v>168</v>
      </c>
      <c r="G50" s="119" t="s">
        <v>222</v>
      </c>
      <c r="H50" s="119" t="s">
        <v>167</v>
      </c>
      <c r="I50" s="119" t="s">
        <v>167</v>
      </c>
      <c r="J50" s="119" t="s">
        <v>223</v>
      </c>
      <c r="K50" s="119" t="s">
        <v>188</v>
      </c>
      <c r="L50" s="121" t="s">
        <v>224</v>
      </c>
      <c r="M50" s="121" t="s">
        <v>224</v>
      </c>
      <c r="N50" s="146" t="s">
        <v>225</v>
      </c>
      <c r="O50" s="146" t="s">
        <v>172</v>
      </c>
      <c r="P50" s="182"/>
      <c r="Q50" s="118">
        <v>13</v>
      </c>
      <c r="R50" s="146" t="s">
        <v>282</v>
      </c>
      <c r="S50" s="108" t="e">
        <f>SUMIF([3]DATA!$B$1:$B$65536,'Appendix O'!$AP50,[3]DATA!O$1:O$65536)</f>
        <v>#VALUE!</v>
      </c>
      <c r="T50" s="108">
        <v>0</v>
      </c>
      <c r="U50" s="108" t="e">
        <f t="shared" si="10"/>
        <v>#VALUE!</v>
      </c>
      <c r="V50" s="109" t="e">
        <f>SUM(SUMIF([3]DATA!$B$1:$B$65536,'Appendix O'!$AP50,[3]DATA!P$1:P$65536),SUMIF([3]DATA!$B$1:$B$65536,'Appendix O'!$AP50,[3]DATA!Q$1:Q$65536))</f>
        <v>#VALUE!</v>
      </c>
      <c r="W50" s="108">
        <v>15000000</v>
      </c>
      <c r="X50" s="110">
        <v>2743815.6599999997</v>
      </c>
      <c r="Y50" s="108">
        <v>1210651.2</v>
      </c>
      <c r="Z50" s="108">
        <f t="shared" si="11"/>
        <v>3954466.8599999994</v>
      </c>
      <c r="AA50" s="108"/>
      <c r="AB50" s="108">
        <f t="shared" si="12"/>
        <v>11045533.140000001</v>
      </c>
      <c r="AC50" s="111" t="e">
        <f t="shared" si="13"/>
        <v>#VALUE!</v>
      </c>
      <c r="AD50" s="111" t="e">
        <f t="shared" si="14"/>
        <v>#VALUE!</v>
      </c>
      <c r="AE50" s="112">
        <f t="shared" si="15"/>
        <v>0.26363112399999994</v>
      </c>
      <c r="AF50" s="161">
        <v>40724</v>
      </c>
      <c r="AG50" s="154">
        <v>13</v>
      </c>
      <c r="AH50" s="129" t="s">
        <v>227</v>
      </c>
      <c r="AI50" s="115" t="s">
        <v>228</v>
      </c>
      <c r="AJ50" s="163" t="s">
        <v>283</v>
      </c>
      <c r="AK50" s="107" t="s">
        <v>284</v>
      </c>
      <c r="AM50" s="164" t="s">
        <v>285</v>
      </c>
      <c r="AN50" s="116" t="s">
        <v>286</v>
      </c>
      <c r="AO50" s="107" t="s">
        <v>287</v>
      </c>
      <c r="AP50" s="117" t="str">
        <f t="shared" si="9"/>
        <v>255/005/4/35/1001</v>
      </c>
    </row>
    <row r="51" spans="1:42" ht="55.5" customHeight="1">
      <c r="A51" s="107" t="s">
        <v>288</v>
      </c>
      <c r="B51" s="118">
        <v>255005</v>
      </c>
      <c r="C51" s="118">
        <v>4</v>
      </c>
      <c r="D51" s="118">
        <v>35</v>
      </c>
      <c r="E51" s="118">
        <v>1002</v>
      </c>
      <c r="F51" s="119" t="s">
        <v>168</v>
      </c>
      <c r="G51" s="119" t="s">
        <v>222</v>
      </c>
      <c r="H51" s="119" t="s">
        <v>167</v>
      </c>
      <c r="I51" s="119" t="s">
        <v>167</v>
      </c>
      <c r="J51" s="119" t="s">
        <v>223</v>
      </c>
      <c r="K51" s="119" t="s">
        <v>188</v>
      </c>
      <c r="L51" s="121" t="s">
        <v>224</v>
      </c>
      <c r="M51" s="121" t="s">
        <v>224</v>
      </c>
      <c r="N51" s="146" t="s">
        <v>225</v>
      </c>
      <c r="O51" s="146" t="s">
        <v>172</v>
      </c>
      <c r="P51" s="182"/>
      <c r="Q51" s="118" t="s">
        <v>965</v>
      </c>
      <c r="R51" s="146" t="s">
        <v>282</v>
      </c>
      <c r="S51" s="108" t="e">
        <f>SUMIF([3]DATA!$B$1:$B$65536,'Appendix O'!$AP51,[3]DATA!O$1:O$65536)</f>
        <v>#VALUE!</v>
      </c>
      <c r="T51" s="108">
        <v>0</v>
      </c>
      <c r="U51" s="108" t="e">
        <f t="shared" si="10"/>
        <v>#VALUE!</v>
      </c>
      <c r="V51" s="109" t="e">
        <f>SUM(SUMIF([3]DATA!$B$1:$B$65536,'Appendix O'!$AP51,[3]DATA!P$1:P$65536),SUMIF([3]DATA!$B$1:$B$65536,'Appendix O'!$AP51,[3]DATA!Q$1:Q$65536))</f>
        <v>#VALUE!</v>
      </c>
      <c r="W51" s="108">
        <v>7241014</v>
      </c>
      <c r="X51" s="110">
        <v>553944.86</v>
      </c>
      <c r="Y51" s="108">
        <v>-487212.46</v>
      </c>
      <c r="Z51" s="108">
        <f t="shared" si="11"/>
        <v>66732.399999999965</v>
      </c>
      <c r="AA51" s="108"/>
      <c r="AB51" s="108">
        <f t="shared" si="12"/>
        <v>7174281.5999999996</v>
      </c>
      <c r="AC51" s="111" t="e">
        <f t="shared" si="13"/>
        <v>#VALUE!</v>
      </c>
      <c r="AD51" s="111" t="e">
        <f t="shared" si="14"/>
        <v>#VALUE!</v>
      </c>
      <c r="AE51" s="112">
        <f t="shared" si="15"/>
        <v>9.2158915864545988E-3</v>
      </c>
      <c r="AF51" s="161">
        <v>40724</v>
      </c>
      <c r="AG51" s="154">
        <v>19</v>
      </c>
      <c r="AH51" s="129" t="s">
        <v>227</v>
      </c>
      <c r="AI51" s="115" t="s">
        <v>289</v>
      </c>
      <c r="AJ51" s="107" t="s">
        <v>289</v>
      </c>
      <c r="AK51" s="107" t="s">
        <v>290</v>
      </c>
      <c r="AM51" s="115" t="s">
        <v>289</v>
      </c>
      <c r="AN51" s="116" t="s">
        <v>291</v>
      </c>
      <c r="AO51" s="165" t="s">
        <v>292</v>
      </c>
      <c r="AP51" s="117" t="str">
        <f t="shared" si="9"/>
        <v>255/005/4/35/1002</v>
      </c>
    </row>
    <row r="52" spans="1:42" ht="135" hidden="1" customHeight="1">
      <c r="A52" s="107" t="s">
        <v>293</v>
      </c>
      <c r="B52" s="118">
        <v>255005</v>
      </c>
      <c r="C52" s="118">
        <v>4</v>
      </c>
      <c r="D52" s="118">
        <v>35</v>
      </c>
      <c r="E52" s="118">
        <v>1003</v>
      </c>
      <c r="F52" s="119" t="s">
        <v>168</v>
      </c>
      <c r="G52" s="119" t="s">
        <v>222</v>
      </c>
      <c r="H52" s="119" t="s">
        <v>167</v>
      </c>
      <c r="I52" s="119" t="s">
        <v>167</v>
      </c>
      <c r="J52" s="119" t="s">
        <v>223</v>
      </c>
      <c r="K52" s="119" t="s">
        <v>188</v>
      </c>
      <c r="L52" s="121" t="s">
        <v>224</v>
      </c>
      <c r="M52" s="121" t="s">
        <v>224</v>
      </c>
      <c r="N52" s="146" t="s">
        <v>225</v>
      </c>
      <c r="O52" s="146" t="s">
        <v>172</v>
      </c>
      <c r="P52" s="182"/>
      <c r="Q52" s="118"/>
      <c r="R52" s="146" t="s">
        <v>282</v>
      </c>
      <c r="S52" s="108" t="e">
        <f>SUMIF([3]DATA!$B$1:$B$65536,'Appendix O'!$AP52,[3]DATA!O$1:O$65536)</f>
        <v>#VALUE!</v>
      </c>
      <c r="T52" s="108">
        <v>0</v>
      </c>
      <c r="U52" s="108" t="e">
        <f t="shared" si="10"/>
        <v>#VALUE!</v>
      </c>
      <c r="V52" s="109" t="e">
        <f>SUM(SUMIF([3]DATA!$B$1:$B$65536,'Appendix O'!$AP52,[3]DATA!P$1:P$65536),SUMIF([3]DATA!$B$1:$B$65536,'Appendix O'!$AP52,[3]DATA!Q$1:Q$65536))</f>
        <v>#VALUE!</v>
      </c>
      <c r="W52" s="108">
        <v>0</v>
      </c>
      <c r="X52" s="110">
        <v>0</v>
      </c>
      <c r="Y52" s="108"/>
      <c r="Z52" s="108">
        <f t="shared" si="11"/>
        <v>0</v>
      </c>
      <c r="AA52" s="108"/>
      <c r="AB52" s="108">
        <f t="shared" si="12"/>
        <v>0</v>
      </c>
      <c r="AC52" s="111" t="e">
        <f t="shared" si="13"/>
        <v>#VALUE!</v>
      </c>
      <c r="AD52" s="111" t="e">
        <f t="shared" si="14"/>
        <v>#VALUE!</v>
      </c>
      <c r="AE52" s="112" t="e">
        <f t="shared" si="15"/>
        <v>#DIV/0!</v>
      </c>
      <c r="AF52" s="161">
        <v>40724</v>
      </c>
      <c r="AG52" s="154">
        <v>13</v>
      </c>
      <c r="AH52" s="129" t="s">
        <v>227</v>
      </c>
      <c r="AI52" s="115" t="s">
        <v>294</v>
      </c>
      <c r="AJ52" s="107" t="s">
        <v>295</v>
      </c>
      <c r="AK52" s="107" t="s">
        <v>284</v>
      </c>
      <c r="AM52" s="115" t="s">
        <v>296</v>
      </c>
      <c r="AN52" s="116" t="s">
        <v>297</v>
      </c>
      <c r="AO52" s="166" t="s">
        <v>233</v>
      </c>
      <c r="AP52" s="117" t="str">
        <f t="shared" si="9"/>
        <v>255/005/4/35/1003</v>
      </c>
    </row>
    <row r="53" spans="1:42" ht="39" hidden="1" customHeight="1">
      <c r="A53" s="107" t="s">
        <v>298</v>
      </c>
      <c r="B53" s="118">
        <v>255005</v>
      </c>
      <c r="C53" s="118">
        <v>4</v>
      </c>
      <c r="D53" s="118">
        <v>35</v>
      </c>
      <c r="E53" s="118">
        <v>1004</v>
      </c>
      <c r="F53" s="119" t="s">
        <v>168</v>
      </c>
      <c r="G53" s="119" t="s">
        <v>222</v>
      </c>
      <c r="H53" s="119" t="s">
        <v>167</v>
      </c>
      <c r="I53" s="119" t="s">
        <v>167</v>
      </c>
      <c r="J53" s="119" t="s">
        <v>223</v>
      </c>
      <c r="K53" s="119" t="s">
        <v>188</v>
      </c>
      <c r="L53" s="121" t="s">
        <v>224</v>
      </c>
      <c r="M53" s="121" t="s">
        <v>224</v>
      </c>
      <c r="N53" s="146" t="s">
        <v>225</v>
      </c>
      <c r="O53" s="146" t="s">
        <v>172</v>
      </c>
      <c r="P53" s="182"/>
      <c r="Q53" s="118"/>
      <c r="R53" s="146" t="s">
        <v>282</v>
      </c>
      <c r="S53" s="108" t="e">
        <f>SUMIF([3]DATA!$B$1:$B$65536,'Appendix O'!$AP53,[3]DATA!O$1:O$65536)</f>
        <v>#VALUE!</v>
      </c>
      <c r="T53" s="108">
        <v>0</v>
      </c>
      <c r="U53" s="108" t="e">
        <f t="shared" si="10"/>
        <v>#VALUE!</v>
      </c>
      <c r="V53" s="109" t="e">
        <f>SUM(SUMIF([3]DATA!$B$1:$B$65536,'Appendix O'!$AP53,[3]DATA!P$1:P$65536),SUMIF([3]DATA!$B$1:$B$65536,'Appendix O'!$AP53,[3]DATA!Q$1:Q$65536))</f>
        <v>#VALUE!</v>
      </c>
      <c r="W53" s="108">
        <v>0</v>
      </c>
      <c r="X53" s="110">
        <v>0</v>
      </c>
      <c r="Y53" s="108"/>
      <c r="Z53" s="108">
        <f t="shared" si="11"/>
        <v>0</v>
      </c>
      <c r="AA53" s="108"/>
      <c r="AB53" s="108">
        <f t="shared" si="12"/>
        <v>0</v>
      </c>
      <c r="AC53" s="111" t="e">
        <f t="shared" si="13"/>
        <v>#VALUE!</v>
      </c>
      <c r="AD53" s="111" t="e">
        <f t="shared" si="14"/>
        <v>#VALUE!</v>
      </c>
      <c r="AE53" s="112" t="e">
        <f t="shared" si="15"/>
        <v>#DIV/0!</v>
      </c>
      <c r="AF53" s="161">
        <v>40724</v>
      </c>
      <c r="AG53" s="154">
        <v>13</v>
      </c>
      <c r="AH53" s="129" t="s">
        <v>227</v>
      </c>
      <c r="AI53" s="115" t="s">
        <v>299</v>
      </c>
      <c r="AJ53" s="163" t="s">
        <v>247</v>
      </c>
      <c r="AK53" s="163" t="s">
        <v>300</v>
      </c>
      <c r="AL53" s="163"/>
      <c r="AM53" s="115" t="s">
        <v>301</v>
      </c>
      <c r="AN53" s="116" t="s">
        <v>302</v>
      </c>
      <c r="AO53" s="162" t="s">
        <v>303</v>
      </c>
      <c r="AP53" s="117" t="str">
        <f t="shared" si="9"/>
        <v>255/005/4/35/1004</v>
      </c>
    </row>
    <row r="54" spans="1:42" ht="35.1" customHeight="1">
      <c r="A54" s="107" t="s">
        <v>279</v>
      </c>
      <c r="B54" s="118">
        <v>255005</v>
      </c>
      <c r="C54" s="118">
        <v>4</v>
      </c>
      <c r="D54" s="118">
        <v>35</v>
      </c>
      <c r="E54" s="118">
        <v>1005</v>
      </c>
      <c r="F54" s="119" t="s">
        <v>168</v>
      </c>
      <c r="G54" s="119" t="s">
        <v>222</v>
      </c>
      <c r="H54" s="119" t="s">
        <v>167</v>
      </c>
      <c r="I54" s="119" t="s">
        <v>167</v>
      </c>
      <c r="J54" s="119" t="s">
        <v>223</v>
      </c>
      <c r="K54" s="119" t="s">
        <v>188</v>
      </c>
      <c r="L54" s="121" t="s">
        <v>224</v>
      </c>
      <c r="M54" s="121" t="s">
        <v>224</v>
      </c>
      <c r="N54" s="146" t="s">
        <v>225</v>
      </c>
      <c r="O54" s="146" t="s">
        <v>172</v>
      </c>
      <c r="P54" s="182"/>
      <c r="Q54" s="118">
        <v>6</v>
      </c>
      <c r="R54" s="146" t="s">
        <v>282</v>
      </c>
      <c r="S54" s="108" t="e">
        <f>SUMIF([3]DATA!$B$1:$B$65536,'Appendix O'!$AP54,[3]DATA!O$1:O$65536)</f>
        <v>#VALUE!</v>
      </c>
      <c r="T54" s="108">
        <v>0</v>
      </c>
      <c r="U54" s="108" t="e">
        <f t="shared" si="10"/>
        <v>#VALUE!</v>
      </c>
      <c r="V54" s="109" t="e">
        <f>SUM(SUMIF([3]DATA!$B$1:$B$65536,'Appendix O'!$AP54,[3]DATA!P$1:P$65536),SUMIF([3]DATA!$B$1:$B$65536,'Appendix O'!$AP54,[3]DATA!Q$1:Q$65536))</f>
        <v>#VALUE!</v>
      </c>
      <c r="W54" s="108">
        <v>668500</v>
      </c>
      <c r="X54" s="110">
        <v>0</v>
      </c>
      <c r="Y54" s="108">
        <v>0</v>
      </c>
      <c r="Z54" s="108">
        <f t="shared" si="11"/>
        <v>0</v>
      </c>
      <c r="AA54" s="108"/>
      <c r="AB54" s="108">
        <f t="shared" si="12"/>
        <v>668500</v>
      </c>
      <c r="AC54" s="111" t="e">
        <f t="shared" si="13"/>
        <v>#VALUE!</v>
      </c>
      <c r="AD54" s="111" t="e">
        <f t="shared" si="14"/>
        <v>#VALUE!</v>
      </c>
      <c r="AE54" s="112">
        <f t="shared" si="15"/>
        <v>0</v>
      </c>
      <c r="AF54" s="161">
        <v>40724</v>
      </c>
      <c r="AG54" s="154">
        <v>6</v>
      </c>
      <c r="AH54" s="129" t="s">
        <v>227</v>
      </c>
      <c r="AI54" s="115" t="s">
        <v>294</v>
      </c>
      <c r="AJ54" s="107" t="s">
        <v>304</v>
      </c>
      <c r="AK54" s="107" t="s">
        <v>284</v>
      </c>
      <c r="AM54" s="164" t="s">
        <v>305</v>
      </c>
      <c r="AN54" s="116" t="s">
        <v>302</v>
      </c>
      <c r="AO54" s="165" t="s">
        <v>306</v>
      </c>
      <c r="AP54" s="117" t="str">
        <f t="shared" si="9"/>
        <v>255/005/4/35/1005</v>
      </c>
    </row>
    <row r="55" spans="1:42" ht="30" customHeight="1">
      <c r="A55" s="107" t="s">
        <v>307</v>
      </c>
      <c r="B55" s="118">
        <v>255005</v>
      </c>
      <c r="C55" s="118">
        <v>5</v>
      </c>
      <c r="D55" s="119" t="s">
        <v>168</v>
      </c>
      <c r="E55" s="118">
        <v>1202</v>
      </c>
      <c r="F55" s="119" t="s">
        <v>168</v>
      </c>
      <c r="G55" s="119" t="s">
        <v>187</v>
      </c>
      <c r="H55" s="119" t="s">
        <v>167</v>
      </c>
      <c r="I55" s="119" t="s">
        <v>167</v>
      </c>
      <c r="J55" s="118">
        <v>270</v>
      </c>
      <c r="K55" s="119" t="s">
        <v>188</v>
      </c>
      <c r="L55" s="125" t="s">
        <v>189</v>
      </c>
      <c r="M55" s="121" t="s">
        <v>171</v>
      </c>
      <c r="N55" s="146" t="s">
        <v>205</v>
      </c>
      <c r="O55" s="146" t="s">
        <v>172</v>
      </c>
      <c r="P55" s="182"/>
      <c r="Q55" s="118" t="s">
        <v>248</v>
      </c>
      <c r="R55" s="277" t="s">
        <v>190</v>
      </c>
      <c r="S55" s="108" t="e">
        <f>SUMIF([3]DATA!$B$1:$B$65536,'Appendix O'!$AP55,[3]DATA!O$1:O$65536)</f>
        <v>#VALUE!</v>
      </c>
      <c r="T55" s="108">
        <v>7000</v>
      </c>
      <c r="U55" s="108" t="e">
        <f t="shared" si="10"/>
        <v>#VALUE!</v>
      </c>
      <c r="V55" s="109"/>
      <c r="W55" s="108">
        <v>5225</v>
      </c>
      <c r="X55" s="110">
        <v>5224.74</v>
      </c>
      <c r="Y55" s="108">
        <v>0</v>
      </c>
      <c r="Z55" s="108">
        <f t="shared" si="11"/>
        <v>5224.74</v>
      </c>
      <c r="AA55" s="108"/>
      <c r="AB55" s="108">
        <f t="shared" si="12"/>
        <v>0.26000000000021828</v>
      </c>
      <c r="AC55" s="111" t="e">
        <f t="shared" si="13"/>
        <v>#VALUE!</v>
      </c>
      <c r="AD55" s="111" t="e">
        <f t="shared" si="14"/>
        <v>#VALUE!</v>
      </c>
      <c r="AE55" s="112">
        <f t="shared" si="15"/>
        <v>0.9999502392344497</v>
      </c>
      <c r="AF55" s="161"/>
      <c r="AG55" s="154"/>
      <c r="AH55" s="129"/>
      <c r="AI55" s="115"/>
      <c r="AM55" s="115" t="s">
        <v>308</v>
      </c>
      <c r="AN55" s="116" t="s">
        <v>309</v>
      </c>
      <c r="AO55" s="107" t="s">
        <v>310</v>
      </c>
      <c r="AP55" s="117" t="str">
        <f t="shared" si="9"/>
        <v>255/005/5/05/1202</v>
      </c>
    </row>
    <row r="56" spans="1:42" ht="30" customHeight="1">
      <c r="A56" s="107" t="s">
        <v>311</v>
      </c>
      <c r="B56" s="118">
        <v>255005</v>
      </c>
      <c r="C56" s="118">
        <v>6</v>
      </c>
      <c r="D56" s="119">
        <v>75</v>
      </c>
      <c r="E56" s="118">
        <v>1100</v>
      </c>
      <c r="F56" s="119" t="s">
        <v>168</v>
      </c>
      <c r="G56" s="119" t="s">
        <v>222</v>
      </c>
      <c r="H56" s="119" t="s">
        <v>167</v>
      </c>
      <c r="I56" s="119" t="s">
        <v>167</v>
      </c>
      <c r="J56" s="119" t="s">
        <v>223</v>
      </c>
      <c r="K56" s="119" t="s">
        <v>169</v>
      </c>
      <c r="L56" s="121" t="s">
        <v>224</v>
      </c>
      <c r="M56" s="121" t="s">
        <v>224</v>
      </c>
      <c r="N56" s="146"/>
      <c r="O56" s="146" t="s">
        <v>172</v>
      </c>
      <c r="P56" s="182"/>
      <c r="Q56" s="118">
        <v>21</v>
      </c>
      <c r="R56" s="282" t="s">
        <v>312</v>
      </c>
      <c r="S56" s="108" t="e">
        <f>SUMIF([3]DATA!$B$1:$B$65536,'Appendix O'!$AP56,[3]DATA!O$1:O$65536)</f>
        <v>#VALUE!</v>
      </c>
      <c r="T56" s="108">
        <v>336462</v>
      </c>
      <c r="U56" s="108" t="e">
        <f t="shared" si="10"/>
        <v>#VALUE!</v>
      </c>
      <c r="V56" s="109"/>
      <c r="W56" s="108">
        <v>336462</v>
      </c>
      <c r="X56" s="110">
        <v>0</v>
      </c>
      <c r="Y56" s="108">
        <v>78881.75</v>
      </c>
      <c r="Z56" s="108">
        <f t="shared" si="11"/>
        <v>78881.75</v>
      </c>
      <c r="AA56" s="108"/>
      <c r="AB56" s="108">
        <f t="shared" si="12"/>
        <v>257580.25</v>
      </c>
      <c r="AC56" s="111" t="e">
        <f t="shared" si="13"/>
        <v>#VALUE!</v>
      </c>
      <c r="AD56" s="111" t="e">
        <f t="shared" si="14"/>
        <v>#VALUE!</v>
      </c>
      <c r="AE56" s="112">
        <f t="shared" si="15"/>
        <v>0.23444475156184055</v>
      </c>
      <c r="AF56" s="161"/>
      <c r="AG56" s="154"/>
      <c r="AH56" s="129"/>
      <c r="AI56" s="115"/>
      <c r="AM56" s="115" t="s">
        <v>313</v>
      </c>
      <c r="AN56" s="116" t="s">
        <v>309</v>
      </c>
      <c r="AO56" s="165" t="s">
        <v>314</v>
      </c>
      <c r="AP56" s="117" t="str">
        <f t="shared" si="9"/>
        <v>255/005/6/75/1100</v>
      </c>
    </row>
    <row r="57" spans="1:42" ht="30" customHeight="1">
      <c r="A57" s="107" t="s">
        <v>315</v>
      </c>
      <c r="B57" s="118">
        <v>255005</v>
      </c>
      <c r="C57" s="118">
        <v>6</v>
      </c>
      <c r="D57" s="119">
        <v>75</v>
      </c>
      <c r="E57" s="118">
        <v>1101</v>
      </c>
      <c r="F57" s="119" t="s">
        <v>168</v>
      </c>
      <c r="G57" s="119" t="s">
        <v>222</v>
      </c>
      <c r="H57" s="119" t="s">
        <v>167</v>
      </c>
      <c r="I57" s="119" t="s">
        <v>167</v>
      </c>
      <c r="J57" s="119" t="s">
        <v>223</v>
      </c>
      <c r="K57" s="119" t="s">
        <v>169</v>
      </c>
      <c r="L57" s="121" t="s">
        <v>224</v>
      </c>
      <c r="M57" s="121" t="s">
        <v>224</v>
      </c>
      <c r="N57" s="146"/>
      <c r="O57" s="146" t="s">
        <v>172</v>
      </c>
      <c r="P57" s="182"/>
      <c r="Q57" s="118" t="s">
        <v>960</v>
      </c>
      <c r="R57" s="282" t="s">
        <v>312</v>
      </c>
      <c r="S57" s="108" t="e">
        <f>SUMIF([3]DATA!$B$1:$B$65536,'Appendix O'!$AP57,[3]DATA!O$1:O$65536)</f>
        <v>#VALUE!</v>
      </c>
      <c r="T57" s="108">
        <v>33903</v>
      </c>
      <c r="U57" s="108" t="e">
        <f t="shared" si="10"/>
        <v>#VALUE!</v>
      </c>
      <c r="V57" s="109"/>
      <c r="W57" s="108">
        <v>33903</v>
      </c>
      <c r="X57" s="110">
        <v>0</v>
      </c>
      <c r="Y57" s="108">
        <v>0</v>
      </c>
      <c r="Z57" s="108">
        <f t="shared" si="11"/>
        <v>0</v>
      </c>
      <c r="AA57" s="108"/>
      <c r="AB57" s="108">
        <f t="shared" si="12"/>
        <v>33903</v>
      </c>
      <c r="AC57" s="111" t="e">
        <f t="shared" si="13"/>
        <v>#VALUE!</v>
      </c>
      <c r="AD57" s="111" t="e">
        <f t="shared" si="14"/>
        <v>#VALUE!</v>
      </c>
      <c r="AE57" s="112">
        <f t="shared" si="15"/>
        <v>0</v>
      </c>
      <c r="AF57" s="161"/>
      <c r="AG57" s="154"/>
      <c r="AH57" s="129"/>
      <c r="AI57" s="115"/>
      <c r="AM57" s="115" t="s">
        <v>316</v>
      </c>
      <c r="AN57" s="116" t="s">
        <v>309</v>
      </c>
      <c r="AO57" s="107" t="s">
        <v>317</v>
      </c>
      <c r="AP57" s="117" t="str">
        <f t="shared" si="9"/>
        <v>255/005/6/75/1101</v>
      </c>
    </row>
    <row r="58" spans="1:42" ht="30.75" hidden="1" customHeight="1">
      <c r="A58" s="107" t="s">
        <v>318</v>
      </c>
      <c r="B58" s="118">
        <v>255005</v>
      </c>
      <c r="C58" s="118">
        <v>6</v>
      </c>
      <c r="D58" s="119">
        <v>75</v>
      </c>
      <c r="E58" s="118">
        <v>1102</v>
      </c>
      <c r="F58" s="119" t="s">
        <v>168</v>
      </c>
      <c r="G58" s="119" t="s">
        <v>222</v>
      </c>
      <c r="H58" s="119" t="s">
        <v>167</v>
      </c>
      <c r="I58" s="119" t="s">
        <v>167</v>
      </c>
      <c r="J58" s="119" t="s">
        <v>223</v>
      </c>
      <c r="K58" s="119" t="s">
        <v>169</v>
      </c>
      <c r="L58" s="121" t="s">
        <v>224</v>
      </c>
      <c r="M58" s="121" t="s">
        <v>224</v>
      </c>
      <c r="N58" s="146"/>
      <c r="O58" s="146" t="s">
        <v>172</v>
      </c>
      <c r="P58" s="182"/>
      <c r="Q58" s="118"/>
      <c r="R58" s="283" t="s">
        <v>312</v>
      </c>
      <c r="S58" s="108" t="e">
        <f>SUMIF([3]DATA!$B$1:$B$65536,'Appendix O'!$AP58,[3]DATA!O$1:O$65536)</f>
        <v>#VALUE!</v>
      </c>
      <c r="T58" s="108">
        <v>274097</v>
      </c>
      <c r="U58" s="108" t="e">
        <f t="shared" si="10"/>
        <v>#VALUE!</v>
      </c>
      <c r="V58" s="109">
        <v>-274097</v>
      </c>
      <c r="W58" s="108">
        <v>0</v>
      </c>
      <c r="X58" s="110">
        <v>0</v>
      </c>
      <c r="Y58" s="108"/>
      <c r="Z58" s="108">
        <f t="shared" si="11"/>
        <v>0</v>
      </c>
      <c r="AA58" s="108"/>
      <c r="AB58" s="108">
        <f t="shared" si="12"/>
        <v>0</v>
      </c>
      <c r="AC58" s="111" t="e">
        <f t="shared" si="13"/>
        <v>#VALUE!</v>
      </c>
      <c r="AD58" s="111" t="e">
        <f t="shared" si="14"/>
        <v>#VALUE!</v>
      </c>
      <c r="AE58" s="112" t="e">
        <f t="shared" si="15"/>
        <v>#DIV/0!</v>
      </c>
      <c r="AF58" s="161"/>
      <c r="AG58" s="154"/>
      <c r="AH58" s="129"/>
      <c r="AI58" s="115"/>
      <c r="AM58" s="169" t="s">
        <v>313</v>
      </c>
      <c r="AN58" s="116" t="s">
        <v>309</v>
      </c>
      <c r="AO58" s="170" t="s">
        <v>319</v>
      </c>
      <c r="AP58" s="117" t="str">
        <f t="shared" si="9"/>
        <v>255/005/6/75/1102</v>
      </c>
    </row>
    <row r="59" spans="1:42" ht="30" customHeight="1" thickBot="1">
      <c r="A59" s="131" t="s">
        <v>320</v>
      </c>
      <c r="B59" s="132"/>
      <c r="C59" s="132"/>
      <c r="D59" s="132"/>
      <c r="E59" s="132"/>
      <c r="F59" s="132"/>
      <c r="G59" s="132"/>
      <c r="H59" s="132"/>
      <c r="I59" s="132"/>
      <c r="J59" s="132"/>
      <c r="K59" s="132"/>
      <c r="L59" s="133">
        <v>3</v>
      </c>
      <c r="M59" s="133"/>
      <c r="N59" s="134"/>
      <c r="O59" s="132"/>
      <c r="P59" s="279"/>
      <c r="Q59" s="132"/>
      <c r="R59" s="280"/>
      <c r="S59" s="136" t="e">
        <f>SUM(S28:S58)</f>
        <v>#VALUE!</v>
      </c>
      <c r="T59" s="136">
        <f>SUM(T28:T58)</f>
        <v>651462</v>
      </c>
      <c r="U59" s="136" t="e">
        <f>SUM(U28:U58)</f>
        <v>#VALUE!</v>
      </c>
      <c r="V59" s="137" t="e">
        <f>SUM(V28:V58)</f>
        <v>#VALUE!</v>
      </c>
      <c r="W59" s="136">
        <v>65441265</v>
      </c>
      <c r="X59" s="138">
        <v>9035920.8099999987</v>
      </c>
      <c r="Y59" s="136">
        <f>SUM(Y28:Y58)</f>
        <v>4992680.1199999992</v>
      </c>
      <c r="Z59" s="136">
        <f t="shared" si="11"/>
        <v>14028600.929999998</v>
      </c>
      <c r="AA59" s="136">
        <f>SUM(AA28:AA58)</f>
        <v>0</v>
      </c>
      <c r="AB59" s="136">
        <f t="shared" si="12"/>
        <v>51412664.07</v>
      </c>
      <c r="AC59" s="139" t="e">
        <f>Z59/U59</f>
        <v>#VALUE!</v>
      </c>
      <c r="AD59" s="139" t="e">
        <f t="shared" si="14"/>
        <v>#VALUE!</v>
      </c>
      <c r="AE59" s="140">
        <f t="shared" si="15"/>
        <v>0.21436934218799097</v>
      </c>
      <c r="AF59" s="171">
        <f t="shared" si="15"/>
        <v>0</v>
      </c>
      <c r="AG59" s="172">
        <f t="shared" si="15"/>
        <v>10.297608265357887</v>
      </c>
      <c r="AH59" s="171" t="e">
        <f t="shared" si="15"/>
        <v>#VALUE!</v>
      </c>
      <c r="AI59" s="139" t="e">
        <f t="shared" si="15"/>
        <v>#VALUE!</v>
      </c>
      <c r="AJ59" s="139">
        <f t="shared" si="15"/>
        <v>4.1695824572739553E-9</v>
      </c>
      <c r="AK59" s="139" t="e">
        <f t="shared" si="15"/>
        <v>#VALUE!</v>
      </c>
      <c r="AL59" s="139" t="e">
        <f t="shared" si="15"/>
        <v>#VALUE!</v>
      </c>
      <c r="AM59" s="172" t="e">
        <f t="shared" si="15"/>
        <v>#VALUE!</v>
      </c>
      <c r="AN59" s="173" t="e">
        <f t="shared" si="15"/>
        <v>#VALUE!</v>
      </c>
      <c r="AO59" s="139"/>
      <c r="AP59" s="145" t="str">
        <f t="shared" si="9"/>
        <v/>
      </c>
    </row>
    <row r="60" spans="1:42" ht="30" customHeight="1" thickTop="1">
      <c r="A60" s="107"/>
      <c r="B60" s="118"/>
      <c r="C60" s="118"/>
      <c r="D60" s="118"/>
      <c r="E60" s="118"/>
      <c r="F60" s="118"/>
      <c r="G60" s="118"/>
      <c r="H60" s="118"/>
      <c r="I60" s="118"/>
      <c r="J60" s="118"/>
      <c r="K60" s="118"/>
      <c r="L60" s="121"/>
      <c r="M60" s="121"/>
      <c r="N60" s="146"/>
      <c r="O60" s="146"/>
      <c r="P60" s="182"/>
      <c r="Q60" s="118"/>
      <c r="R60" s="146"/>
      <c r="S60" s="108"/>
      <c r="T60" s="108"/>
      <c r="U60" s="108"/>
      <c r="V60" s="109"/>
      <c r="W60" s="108"/>
      <c r="X60" s="110"/>
      <c r="Y60" s="108"/>
      <c r="Z60" s="108"/>
      <c r="AA60" s="108"/>
      <c r="AB60" s="108"/>
      <c r="AC60" s="111"/>
      <c r="AD60" s="111"/>
      <c r="AE60" s="112"/>
      <c r="AF60" s="114"/>
      <c r="AG60" s="113"/>
      <c r="AH60" s="114"/>
      <c r="AI60" s="115"/>
      <c r="AM60" s="115"/>
      <c r="AN60" s="116"/>
      <c r="AO60" s="107"/>
      <c r="AP60" s="117" t="str">
        <f t="shared" si="9"/>
        <v/>
      </c>
    </row>
    <row r="61" spans="1:42" ht="30" customHeight="1">
      <c r="A61" s="90"/>
      <c r="B61" s="91"/>
      <c r="C61" s="91"/>
      <c r="D61" s="91"/>
      <c r="E61" s="91"/>
      <c r="F61" s="91"/>
      <c r="G61" s="91"/>
      <c r="H61" s="91"/>
      <c r="I61" s="91"/>
      <c r="J61" s="91"/>
      <c r="K61" s="91"/>
      <c r="L61" s="155"/>
      <c r="M61" s="155"/>
      <c r="N61" s="156"/>
      <c r="O61" s="156"/>
      <c r="P61" s="281"/>
      <c r="Q61" s="91"/>
      <c r="R61" s="146"/>
      <c r="S61" s="152"/>
      <c r="T61" s="152"/>
      <c r="U61" s="152"/>
      <c r="V61" s="157"/>
      <c r="W61" s="152"/>
      <c r="X61" s="158"/>
      <c r="Y61" s="152"/>
      <c r="Z61" s="152"/>
      <c r="AA61" s="152"/>
      <c r="AB61" s="152"/>
      <c r="AC61" s="159"/>
      <c r="AD61" s="159"/>
      <c r="AE61" s="160"/>
      <c r="AF61" s="114"/>
      <c r="AG61" s="154"/>
      <c r="AH61" s="114"/>
      <c r="AI61" s="115"/>
      <c r="AM61" s="115"/>
      <c r="AN61" s="116"/>
      <c r="AO61" s="107"/>
      <c r="AP61" s="117"/>
    </row>
    <row r="62" spans="1:42" ht="30" customHeight="1">
      <c r="A62" s="104" t="s">
        <v>321</v>
      </c>
      <c r="B62" s="105"/>
      <c r="C62" s="105"/>
      <c r="D62" s="105"/>
      <c r="E62" s="105"/>
      <c r="F62" s="105"/>
      <c r="G62" s="105"/>
      <c r="H62" s="105"/>
      <c r="I62" s="105"/>
      <c r="J62" s="105"/>
      <c r="K62" s="105"/>
      <c r="L62" s="106"/>
      <c r="M62" s="106"/>
      <c r="N62" s="146"/>
      <c r="O62" s="146"/>
      <c r="P62" s="182"/>
      <c r="Q62" s="118" t="s">
        <v>248</v>
      </c>
      <c r="R62" s="146"/>
      <c r="S62" s="152"/>
      <c r="T62" s="152"/>
      <c r="U62" s="108"/>
      <c r="V62" s="109"/>
      <c r="W62" s="108"/>
      <c r="X62" s="110"/>
      <c r="Y62" s="152"/>
      <c r="Z62" s="108"/>
      <c r="AA62" s="152"/>
      <c r="AB62" s="108"/>
      <c r="AC62" s="111"/>
      <c r="AD62" s="111"/>
      <c r="AE62" s="112"/>
      <c r="AF62" s="114"/>
      <c r="AG62" s="113"/>
      <c r="AH62" s="114"/>
      <c r="AI62" s="115"/>
      <c r="AM62" s="115"/>
      <c r="AN62" s="116"/>
      <c r="AO62" s="107"/>
      <c r="AP62" s="117" t="str">
        <f t="shared" ref="AP62:AP68" si="16">IF(B62 &gt; 0,(CONCATENATE(MID(B62,1,3),"/",MID(B62,4,3),"/",C62,"/",D62,"/",E62)),"")</f>
        <v/>
      </c>
    </row>
    <row r="63" spans="1:42" ht="30" customHeight="1">
      <c r="A63" s="174" t="s">
        <v>322</v>
      </c>
      <c r="B63" s="175">
        <v>330020</v>
      </c>
      <c r="C63" s="175">
        <v>6</v>
      </c>
      <c r="D63" s="176" t="s">
        <v>167</v>
      </c>
      <c r="E63" s="175">
        <v>1001</v>
      </c>
      <c r="F63" s="176" t="s">
        <v>168</v>
      </c>
      <c r="G63" s="176" t="s">
        <v>187</v>
      </c>
      <c r="H63" s="176" t="s">
        <v>167</v>
      </c>
      <c r="I63" s="176" t="s">
        <v>167</v>
      </c>
      <c r="J63" s="175">
        <v>120</v>
      </c>
      <c r="K63" s="177" t="s">
        <v>169</v>
      </c>
      <c r="L63" s="120" t="s">
        <v>323</v>
      </c>
      <c r="M63" s="125" t="s">
        <v>171</v>
      </c>
      <c r="N63" s="146" t="s">
        <v>324</v>
      </c>
      <c r="O63" s="146"/>
      <c r="P63" s="182" t="s">
        <v>172</v>
      </c>
      <c r="Q63" s="118" t="s">
        <v>248</v>
      </c>
      <c r="R63" s="284" t="s">
        <v>173</v>
      </c>
      <c r="S63" s="179" t="e">
        <f>SUMIF([3]DATA!$B$1:$B$65536,'Appendix O'!$AP63,[3]DATA!O$1:O$65536)</f>
        <v>#VALUE!</v>
      </c>
      <c r="T63" s="179">
        <v>0</v>
      </c>
      <c r="U63" s="108" t="e">
        <f>SUM(S63:T63)</f>
        <v>#VALUE!</v>
      </c>
      <c r="V63" s="109" t="e">
        <f>SUM(SUMIF([3]DATA!$B$1:$B$65536,'Appendix O'!$AP63,[3]DATA!P$1:P$65536),SUMIF([3]DATA!$B$1:$B$65536,'Appendix O'!$AP63,[3]DATA!Q$1:Q$65536))</f>
        <v>#VALUE!</v>
      </c>
      <c r="W63" s="108">
        <v>700000</v>
      </c>
      <c r="X63" s="180">
        <v>36000</v>
      </c>
      <c r="Y63" s="109">
        <v>186207.87</v>
      </c>
      <c r="Z63" s="108">
        <f t="shared" ref="Z63:Z68" si="17">X63+Y63</f>
        <v>222207.87</v>
      </c>
      <c r="AA63" s="108"/>
      <c r="AB63" s="108">
        <f t="shared" ref="AB63:AB68" si="18">W63-Z63</f>
        <v>477792.13</v>
      </c>
      <c r="AC63" s="111" t="e">
        <f>IF(U63&lt;&gt;0,Z63/U63,0)</f>
        <v>#VALUE!</v>
      </c>
      <c r="AD63" s="111" t="e">
        <f t="shared" ref="AD63:AD68" si="19">Z63/S63</f>
        <v>#VALUE!</v>
      </c>
      <c r="AE63" s="112">
        <f t="shared" ref="AE63:AE68" si="20">Z63/W63</f>
        <v>0.31743981428571427</v>
      </c>
      <c r="AF63" s="181">
        <v>182.72727272727272</v>
      </c>
      <c r="AG63" s="182"/>
      <c r="AH63" s="146" t="s">
        <v>325</v>
      </c>
      <c r="AJ63" s="107" t="s">
        <v>326</v>
      </c>
      <c r="AK63" s="107" t="s">
        <v>284</v>
      </c>
      <c r="AM63" s="115" t="s">
        <v>327</v>
      </c>
      <c r="AN63" s="183">
        <v>41274</v>
      </c>
      <c r="AO63" s="184" t="s">
        <v>328</v>
      </c>
      <c r="AP63" s="117" t="str">
        <f t="shared" si="16"/>
        <v>330/020/6/01/1001</v>
      </c>
    </row>
    <row r="64" spans="1:42" ht="30" customHeight="1">
      <c r="A64" s="174" t="s">
        <v>329</v>
      </c>
      <c r="B64" s="175">
        <v>315005</v>
      </c>
      <c r="C64" s="175">
        <v>5</v>
      </c>
      <c r="D64" s="176" t="s">
        <v>168</v>
      </c>
      <c r="E64" s="175">
        <v>1218</v>
      </c>
      <c r="F64" s="176" t="s">
        <v>168</v>
      </c>
      <c r="G64" s="176" t="s">
        <v>187</v>
      </c>
      <c r="H64" s="176" t="s">
        <v>167</v>
      </c>
      <c r="I64" s="176" t="s">
        <v>167</v>
      </c>
      <c r="J64" s="175">
        <v>270</v>
      </c>
      <c r="K64" s="177" t="s">
        <v>188</v>
      </c>
      <c r="L64" s="120" t="s">
        <v>323</v>
      </c>
      <c r="M64" s="121" t="s">
        <v>171</v>
      </c>
      <c r="N64" s="146"/>
      <c r="O64" s="146" t="s">
        <v>172</v>
      </c>
      <c r="P64" s="182"/>
      <c r="Q64" s="118" t="s">
        <v>248</v>
      </c>
      <c r="R64" s="284" t="s">
        <v>190</v>
      </c>
      <c r="S64" s="179" t="e">
        <f>SUMIF([3]DATA!$B$1:$B$65536,'Appendix O'!$AP64,[3]DATA!O$1:O$65536)</f>
        <v>#VALUE!</v>
      </c>
      <c r="T64" s="179">
        <v>9000</v>
      </c>
      <c r="U64" s="108" t="e">
        <f>SUM(S64:T64)</f>
        <v>#VALUE!</v>
      </c>
      <c r="V64" s="109"/>
      <c r="W64" s="108">
        <v>7492</v>
      </c>
      <c r="X64" s="180">
        <v>7492</v>
      </c>
      <c r="Y64" s="109">
        <v>0</v>
      </c>
      <c r="Z64" s="108">
        <f t="shared" si="17"/>
        <v>7492</v>
      </c>
      <c r="AA64" s="108"/>
      <c r="AB64" s="108">
        <f t="shared" si="18"/>
        <v>0</v>
      </c>
      <c r="AC64" s="111" t="e">
        <f>IF(U64&lt;&gt;0,Z64/U64,0)</f>
        <v>#VALUE!</v>
      </c>
      <c r="AD64" s="111" t="e">
        <f t="shared" si="19"/>
        <v>#VALUE!</v>
      </c>
      <c r="AE64" s="112">
        <f t="shared" si="20"/>
        <v>1</v>
      </c>
      <c r="AF64" s="181"/>
      <c r="AG64" s="182"/>
      <c r="AH64" s="146"/>
      <c r="AM64" s="115"/>
      <c r="AN64" s="183"/>
      <c r="AO64" s="107" t="s">
        <v>330</v>
      </c>
      <c r="AP64" s="117" t="str">
        <f t="shared" si="16"/>
        <v>315/005/5/05/1218</v>
      </c>
    </row>
    <row r="65" spans="1:43" ht="32.25" customHeight="1">
      <c r="A65" s="174" t="s">
        <v>331</v>
      </c>
      <c r="B65" s="175">
        <v>320010</v>
      </c>
      <c r="C65" s="175">
        <v>6</v>
      </c>
      <c r="D65" s="176">
        <v>75</v>
      </c>
      <c r="E65" s="175">
        <v>1103</v>
      </c>
      <c r="F65" s="176" t="s">
        <v>168</v>
      </c>
      <c r="G65" s="176" t="s">
        <v>187</v>
      </c>
      <c r="H65" s="176" t="s">
        <v>167</v>
      </c>
      <c r="I65" s="176" t="s">
        <v>167</v>
      </c>
      <c r="J65" s="175">
        <v>270</v>
      </c>
      <c r="K65" s="177" t="s">
        <v>169</v>
      </c>
      <c r="L65" s="120" t="s">
        <v>323</v>
      </c>
      <c r="M65" s="121" t="s">
        <v>171</v>
      </c>
      <c r="N65" s="146"/>
      <c r="O65" s="146" t="s">
        <v>172</v>
      </c>
      <c r="P65" s="182"/>
      <c r="Q65" s="118" t="s">
        <v>248</v>
      </c>
      <c r="R65" s="285" t="s">
        <v>332</v>
      </c>
      <c r="S65" s="179" t="e">
        <f>SUMIF([3]DATA!$B$1:$B$65536,'Appendix O'!$AP65,[3]DATA!O$1:O$65536)</f>
        <v>#VALUE!</v>
      </c>
      <c r="T65" s="179">
        <v>10643</v>
      </c>
      <c r="U65" s="108" t="e">
        <f>SUM(S65:T65)</f>
        <v>#VALUE!</v>
      </c>
      <c r="V65" s="109"/>
      <c r="W65" s="108">
        <v>10643</v>
      </c>
      <c r="X65" s="180">
        <v>0</v>
      </c>
      <c r="Y65" s="109">
        <v>0</v>
      </c>
      <c r="Z65" s="108">
        <f t="shared" si="17"/>
        <v>0</v>
      </c>
      <c r="AA65" s="108"/>
      <c r="AB65" s="108">
        <f t="shared" si="18"/>
        <v>10643</v>
      </c>
      <c r="AC65" s="111" t="e">
        <f>IF(U65&lt;&gt;0,Z65/U65,0)</f>
        <v>#VALUE!</v>
      </c>
      <c r="AD65" s="111" t="e">
        <f t="shared" si="19"/>
        <v>#VALUE!</v>
      </c>
      <c r="AE65" s="112">
        <f t="shared" si="20"/>
        <v>0</v>
      </c>
      <c r="AF65" s="181"/>
      <c r="AG65" s="182"/>
      <c r="AH65" s="146"/>
      <c r="AM65" s="115"/>
      <c r="AN65" s="183"/>
      <c r="AO65" s="107" t="s">
        <v>333</v>
      </c>
      <c r="AP65" s="117" t="str">
        <f t="shared" si="16"/>
        <v>320/010/6/75/1103</v>
      </c>
    </row>
    <row r="66" spans="1:43" ht="30" customHeight="1">
      <c r="A66" s="174" t="s">
        <v>334</v>
      </c>
      <c r="B66" s="175">
        <v>330015</v>
      </c>
      <c r="C66" s="175">
        <v>4</v>
      </c>
      <c r="D66" s="176" t="s">
        <v>167</v>
      </c>
      <c r="E66" s="175">
        <v>1157</v>
      </c>
      <c r="F66" s="176" t="s">
        <v>168</v>
      </c>
      <c r="G66" s="176" t="s">
        <v>187</v>
      </c>
      <c r="H66" s="176" t="s">
        <v>167</v>
      </c>
      <c r="I66" s="176" t="s">
        <v>167</v>
      </c>
      <c r="J66" s="175">
        <v>260</v>
      </c>
      <c r="K66" s="177" t="s">
        <v>169</v>
      </c>
      <c r="L66" s="120" t="s">
        <v>323</v>
      </c>
      <c r="M66" s="121" t="s">
        <v>171</v>
      </c>
      <c r="N66" s="146"/>
      <c r="O66" s="146" t="s">
        <v>172</v>
      </c>
      <c r="P66" s="182"/>
      <c r="Q66" s="118" t="s">
        <v>248</v>
      </c>
      <c r="R66" s="284" t="s">
        <v>190</v>
      </c>
      <c r="S66" s="179" t="e">
        <f>SUMIF([3]DATA!$B$1:$B$65536,'Appendix O'!$AP66,[3]DATA!O$1:O$65536)</f>
        <v>#VALUE!</v>
      </c>
      <c r="T66" s="179">
        <v>0</v>
      </c>
      <c r="U66" s="108" t="e">
        <f>SUM(S66:T66)</f>
        <v>#VALUE!</v>
      </c>
      <c r="V66" s="109" t="e">
        <f>SUM(SUMIF([3]DATA!$B$1:$B$65536,'Appendix O'!$AP66,[3]DATA!P$1:P$65536),SUMIF([3]DATA!$B$1:$B$65536,'Appendix O'!$AP66,[3]DATA!Q$1:Q$65536))</f>
        <v>#VALUE!</v>
      </c>
      <c r="W66" s="108">
        <v>2856000</v>
      </c>
      <c r="X66" s="180">
        <v>3298.68</v>
      </c>
      <c r="Y66" s="109">
        <v>2069368.32</v>
      </c>
      <c r="Z66" s="108">
        <f t="shared" si="17"/>
        <v>2072667</v>
      </c>
      <c r="AA66" s="108"/>
      <c r="AB66" s="108">
        <f t="shared" si="18"/>
        <v>783333</v>
      </c>
      <c r="AC66" s="111" t="e">
        <f>IF(U66&lt;&gt;0,Z66/U66,0)</f>
        <v>#VALUE!</v>
      </c>
      <c r="AD66" s="111" t="e">
        <f t="shared" si="19"/>
        <v>#VALUE!</v>
      </c>
      <c r="AE66" s="112">
        <f t="shared" si="20"/>
        <v>0.72572373949579827</v>
      </c>
      <c r="AF66" s="181"/>
      <c r="AG66" s="182"/>
      <c r="AH66" s="146"/>
      <c r="AM66" s="115"/>
      <c r="AN66" s="183"/>
      <c r="AO66" s="107" t="s">
        <v>335</v>
      </c>
      <c r="AP66" s="117" t="str">
        <f t="shared" si="16"/>
        <v>330/015/4/01/1157</v>
      </c>
    </row>
    <row r="67" spans="1:43" ht="19.149999999999999" hidden="1" customHeight="1">
      <c r="A67" s="174" t="s">
        <v>336</v>
      </c>
      <c r="B67" s="175">
        <v>330020</v>
      </c>
      <c r="C67" s="175">
        <v>6</v>
      </c>
      <c r="D67" s="176" t="s">
        <v>167</v>
      </c>
      <c r="E67" s="175">
        <v>1002</v>
      </c>
      <c r="F67" s="176" t="s">
        <v>168</v>
      </c>
      <c r="G67" s="176" t="s">
        <v>187</v>
      </c>
      <c r="H67" s="176" t="s">
        <v>167</v>
      </c>
      <c r="I67" s="176" t="s">
        <v>167</v>
      </c>
      <c r="J67" s="175">
        <v>120</v>
      </c>
      <c r="K67" s="186" t="s">
        <v>169</v>
      </c>
      <c r="L67" s="120" t="s">
        <v>323</v>
      </c>
      <c r="M67" s="125" t="s">
        <v>171</v>
      </c>
      <c r="N67" s="146" t="s">
        <v>324</v>
      </c>
      <c r="O67" s="146"/>
      <c r="P67" s="182" t="s">
        <v>172</v>
      </c>
      <c r="Q67" s="118"/>
      <c r="R67" s="278" t="s">
        <v>173</v>
      </c>
      <c r="S67" s="179" t="e">
        <f>SUMIF([3]DATA!$B$1:$B$65536,'Appendix O'!$AP67,[3]DATA!O$1:O$65536)</f>
        <v>#VALUE!</v>
      </c>
      <c r="T67" s="179">
        <v>0</v>
      </c>
      <c r="U67" s="108" t="e">
        <f>SUM(S67:T67)</f>
        <v>#VALUE!</v>
      </c>
      <c r="V67" s="109" t="e">
        <f>SUM(SUMIF([3]DATA!$B$1:$B$65536,'Appendix O'!$AP67,[3]DATA!P$1:P$65536),SUMIF([3]DATA!$B$1:$B$65536,'Appendix O'!$AP67,[3]DATA!Q$1:Q$65536))</f>
        <v>#VALUE!</v>
      </c>
      <c r="W67" s="108">
        <v>0</v>
      </c>
      <c r="X67" s="180">
        <v>0</v>
      </c>
      <c r="Y67" s="109"/>
      <c r="Z67" s="108">
        <f t="shared" si="17"/>
        <v>0</v>
      </c>
      <c r="AA67" s="108"/>
      <c r="AB67" s="108">
        <f t="shared" si="18"/>
        <v>0</v>
      </c>
      <c r="AC67" s="111" t="e">
        <f>IF(U67&lt;&gt;0,Z67/U67,0)</f>
        <v>#VALUE!</v>
      </c>
      <c r="AD67" s="111" t="e">
        <f t="shared" si="19"/>
        <v>#VALUE!</v>
      </c>
      <c r="AE67" s="112" t="e">
        <f t="shared" si="20"/>
        <v>#DIV/0!</v>
      </c>
      <c r="AF67" s="181">
        <v>182.72727272727272</v>
      </c>
      <c r="AG67" s="182"/>
      <c r="AH67" s="114" t="s">
        <v>337</v>
      </c>
      <c r="AJ67" s="107" t="s">
        <v>338</v>
      </c>
      <c r="AK67" s="107" t="s">
        <v>339</v>
      </c>
      <c r="AM67" s="115" t="s">
        <v>340</v>
      </c>
      <c r="AN67" s="182" t="s">
        <v>248</v>
      </c>
      <c r="AO67" s="162" t="s">
        <v>341</v>
      </c>
      <c r="AP67" s="117" t="str">
        <f t="shared" si="16"/>
        <v>330/020/6/01/1002</v>
      </c>
    </row>
    <row r="68" spans="1:43" s="150" customFormat="1" ht="30" customHeight="1" thickBot="1">
      <c r="A68" s="131" t="s">
        <v>342</v>
      </c>
      <c r="B68" s="132"/>
      <c r="C68" s="132"/>
      <c r="D68" s="132"/>
      <c r="E68" s="132"/>
      <c r="F68" s="132"/>
      <c r="G68" s="132"/>
      <c r="H68" s="132"/>
      <c r="I68" s="132"/>
      <c r="J68" s="132"/>
      <c r="K68" s="132"/>
      <c r="L68" s="133">
        <v>4</v>
      </c>
      <c r="M68" s="133"/>
      <c r="N68" s="134"/>
      <c r="O68" s="132"/>
      <c r="P68" s="279"/>
      <c r="Q68" s="132"/>
      <c r="R68" s="280"/>
      <c r="S68" s="136" t="e">
        <f>SUM(S63:S67)</f>
        <v>#VALUE!</v>
      </c>
      <c r="T68" s="136">
        <f>SUM(T63:T67)</f>
        <v>19643</v>
      </c>
      <c r="U68" s="136" t="e">
        <f>SUM(U63:U67)</f>
        <v>#VALUE!</v>
      </c>
      <c r="V68" s="137" t="e">
        <f t="shared" ref="V68:AA68" si="21">SUM(V63:V67)</f>
        <v>#VALUE!</v>
      </c>
      <c r="W68" s="136">
        <v>3574135</v>
      </c>
      <c r="X68" s="138">
        <v>46790.68</v>
      </c>
      <c r="Y68" s="136">
        <f t="shared" si="21"/>
        <v>2255576.19</v>
      </c>
      <c r="Z68" s="136">
        <f t="shared" si="17"/>
        <v>2302366.87</v>
      </c>
      <c r="AA68" s="136">
        <f t="shared" si="21"/>
        <v>0</v>
      </c>
      <c r="AB68" s="136">
        <f t="shared" si="18"/>
        <v>1271768.1299999999</v>
      </c>
      <c r="AC68" s="139" t="e">
        <f>Z68/U68</f>
        <v>#VALUE!</v>
      </c>
      <c r="AD68" s="139" t="e">
        <f t="shared" si="19"/>
        <v>#VALUE!</v>
      </c>
      <c r="AE68" s="140">
        <f t="shared" si="20"/>
        <v>0.64417456811228457</v>
      </c>
      <c r="AF68" s="141"/>
      <c r="AG68" s="187"/>
      <c r="AH68" s="141"/>
      <c r="AI68" s="143"/>
      <c r="AJ68" s="135"/>
      <c r="AK68" s="135"/>
      <c r="AL68" s="135"/>
      <c r="AM68" s="143"/>
      <c r="AN68" s="144"/>
      <c r="AO68" s="135"/>
      <c r="AP68" s="145" t="str">
        <f t="shared" si="16"/>
        <v/>
      </c>
      <c r="AQ68" s="74"/>
    </row>
    <row r="69" spans="1:43" ht="30" customHeight="1" thickTop="1">
      <c r="A69" s="90"/>
      <c r="B69" s="91"/>
      <c r="C69" s="91"/>
      <c r="D69" s="91"/>
      <c r="E69" s="91"/>
      <c r="F69" s="91"/>
      <c r="G69" s="91"/>
      <c r="H69" s="91"/>
      <c r="I69" s="91"/>
      <c r="J69" s="91"/>
      <c r="K69" s="91"/>
      <c r="L69" s="155"/>
      <c r="M69" s="155"/>
      <c r="N69" s="156"/>
      <c r="O69" s="156"/>
      <c r="P69" s="281"/>
      <c r="Q69" s="91"/>
      <c r="R69" s="146"/>
      <c r="S69" s="152"/>
      <c r="T69" s="152"/>
      <c r="U69" s="152"/>
      <c r="V69" s="157"/>
      <c r="W69" s="152"/>
      <c r="X69" s="158"/>
      <c r="Y69" s="152"/>
      <c r="Z69" s="152"/>
      <c r="AA69" s="152"/>
      <c r="AB69" s="152"/>
      <c r="AC69" s="159"/>
      <c r="AD69" s="159"/>
      <c r="AE69" s="160"/>
      <c r="AF69" s="114"/>
      <c r="AG69" s="154"/>
      <c r="AH69" s="114"/>
      <c r="AI69" s="115"/>
      <c r="AM69" s="115"/>
      <c r="AN69" s="116"/>
      <c r="AO69" s="107"/>
      <c r="AP69" s="117"/>
    </row>
    <row r="70" spans="1:43" ht="30" customHeight="1">
      <c r="A70" s="90"/>
      <c r="B70" s="91"/>
      <c r="C70" s="91"/>
      <c r="D70" s="91"/>
      <c r="E70" s="91"/>
      <c r="F70" s="91"/>
      <c r="G70" s="91"/>
      <c r="H70" s="91"/>
      <c r="I70" s="91"/>
      <c r="J70" s="91"/>
      <c r="K70" s="91"/>
      <c r="L70" s="155"/>
      <c r="M70" s="155"/>
      <c r="N70" s="156"/>
      <c r="O70" s="156"/>
      <c r="P70" s="281"/>
      <c r="Q70" s="91"/>
      <c r="R70" s="146"/>
      <c r="S70" s="152"/>
      <c r="T70" s="152"/>
      <c r="U70" s="152"/>
      <c r="V70" s="157"/>
      <c r="W70" s="152"/>
      <c r="X70" s="158"/>
      <c r="Y70" s="152"/>
      <c r="Z70" s="152"/>
      <c r="AA70" s="152"/>
      <c r="AB70" s="152"/>
      <c r="AC70" s="159"/>
      <c r="AD70" s="159"/>
      <c r="AE70" s="160"/>
      <c r="AF70" s="114"/>
      <c r="AG70" s="154"/>
      <c r="AH70" s="114"/>
      <c r="AI70" s="115"/>
      <c r="AM70" s="115"/>
      <c r="AN70" s="116"/>
      <c r="AO70" s="107"/>
      <c r="AP70" s="117"/>
    </row>
    <row r="71" spans="1:43" ht="30" customHeight="1">
      <c r="A71" s="104" t="s">
        <v>343</v>
      </c>
      <c r="B71" s="105"/>
      <c r="C71" s="105"/>
      <c r="D71" s="105"/>
      <c r="E71" s="105"/>
      <c r="F71" s="105"/>
      <c r="G71" s="105"/>
      <c r="H71" s="105"/>
      <c r="I71" s="105"/>
      <c r="J71" s="105"/>
      <c r="K71" s="105"/>
      <c r="L71" s="106"/>
      <c r="M71" s="106"/>
      <c r="N71" s="146"/>
      <c r="O71" s="146"/>
      <c r="P71" s="182"/>
      <c r="Q71" s="118"/>
      <c r="R71" s="146"/>
      <c r="S71" s="152"/>
      <c r="T71" s="152"/>
      <c r="U71" s="108"/>
      <c r="V71" s="109"/>
      <c r="W71" s="108"/>
      <c r="X71" s="110"/>
      <c r="Y71" s="152"/>
      <c r="Z71" s="108"/>
      <c r="AA71" s="152"/>
      <c r="AB71" s="108"/>
      <c r="AC71" s="111"/>
      <c r="AD71" s="111"/>
      <c r="AE71" s="112"/>
      <c r="AF71" s="114"/>
      <c r="AG71" s="113"/>
      <c r="AH71" s="114"/>
      <c r="AI71" s="115"/>
      <c r="AM71" s="115"/>
      <c r="AN71" s="116"/>
      <c r="AO71" s="107"/>
      <c r="AP71" s="117" t="str">
        <f>IF(B71 &gt; 0,(CONCATENATE(MID(B71,1,3),"/",MID(B71,4,3),"/",C71,"/",D71,"/",E71)),"")</f>
        <v/>
      </c>
    </row>
    <row r="72" spans="1:43" ht="30" customHeight="1">
      <c r="A72" s="107" t="s">
        <v>344</v>
      </c>
      <c r="B72" s="118">
        <v>415015</v>
      </c>
      <c r="C72" s="118">
        <v>4</v>
      </c>
      <c r="D72" s="119" t="s">
        <v>167</v>
      </c>
      <c r="E72" s="118">
        <v>1002</v>
      </c>
      <c r="F72" s="119" t="s">
        <v>168</v>
      </c>
      <c r="G72" s="119" t="s">
        <v>187</v>
      </c>
      <c r="H72" s="119" t="s">
        <v>167</v>
      </c>
      <c r="I72" s="119" t="s">
        <v>167</v>
      </c>
      <c r="J72" s="118">
        <v>270</v>
      </c>
      <c r="K72" s="119" t="s">
        <v>188</v>
      </c>
      <c r="L72" s="125" t="s">
        <v>189</v>
      </c>
      <c r="M72" s="125" t="s">
        <v>171</v>
      </c>
      <c r="N72" s="146" t="s">
        <v>214</v>
      </c>
      <c r="O72" s="146" t="s">
        <v>172</v>
      </c>
      <c r="P72" s="182"/>
      <c r="Q72" s="118" t="s">
        <v>248</v>
      </c>
      <c r="R72" s="277" t="s">
        <v>190</v>
      </c>
      <c r="S72" s="286" t="e">
        <f>SUMIF([3]DATA!$B$1:$B$65536,'Appendix O'!$AP72,[3]DATA!O$1:O$65536)</f>
        <v>#VALUE!</v>
      </c>
      <c r="T72" s="286">
        <v>0</v>
      </c>
      <c r="U72" s="108" t="e">
        <f t="shared" ref="U72:U79" si="22">SUM(S72:T72)</f>
        <v>#VALUE!</v>
      </c>
      <c r="V72" s="109" t="e">
        <f>SUM(SUMIF([3]DATA!$B$1:$B$65536,'Appendix O'!$AP72,[3]DATA!P$1:P$65536),SUMIF([3]DATA!$B$1:$B$65536,'Appendix O'!$AP72,[3]DATA!Q$1:Q$65536))</f>
        <v>#VALUE!</v>
      </c>
      <c r="W72" s="108">
        <v>5000000</v>
      </c>
      <c r="X72" s="110">
        <v>2334790.77</v>
      </c>
      <c r="Y72" s="286">
        <v>2281759.1</v>
      </c>
      <c r="Z72" s="108">
        <f t="shared" ref="Z72:Z80" si="23">X72+Y72</f>
        <v>4616549.87</v>
      </c>
      <c r="AA72" s="108"/>
      <c r="AB72" s="108">
        <f t="shared" ref="AB72:AB80" si="24">W72-Z72</f>
        <v>383450.12999999989</v>
      </c>
      <c r="AC72" s="111" t="e">
        <f t="shared" ref="AC72:AC79" si="25">IF(U72&lt;&gt;0,Z72/U72,0)</f>
        <v>#VALUE!</v>
      </c>
      <c r="AD72" s="111" t="e">
        <f>Z72/S72</f>
        <v>#VALUE!</v>
      </c>
      <c r="AE72" s="112">
        <f t="shared" ref="AE72:AE80" si="26">Z72/W72</f>
        <v>0.92330997400000003</v>
      </c>
      <c r="AF72" s="114" t="s">
        <v>345</v>
      </c>
      <c r="AG72" s="113" t="s">
        <v>248</v>
      </c>
      <c r="AH72" s="114" t="s">
        <v>248</v>
      </c>
      <c r="AI72" s="113" t="s">
        <v>248</v>
      </c>
      <c r="AJ72" s="121" t="s">
        <v>248</v>
      </c>
      <c r="AK72" s="121" t="s">
        <v>346</v>
      </c>
      <c r="AL72" s="121"/>
      <c r="AM72" s="113" t="s">
        <v>347</v>
      </c>
      <c r="AN72" s="189" t="s">
        <v>348</v>
      </c>
      <c r="AO72" s="121" t="s">
        <v>349</v>
      </c>
      <c r="AP72" s="117" t="str">
        <f>IF(B72 &gt; 0,(CONCATENATE(MID(B72,1,3),"/",MID(B72,4,3),"/",C72,"/",D72,"/",E72)),"")</f>
        <v>415/015/4/01/1002</v>
      </c>
    </row>
    <row r="73" spans="1:43" ht="30" customHeight="1">
      <c r="A73" s="107" t="s">
        <v>350</v>
      </c>
      <c r="B73" s="118">
        <v>405010</v>
      </c>
      <c r="C73" s="118">
        <v>5</v>
      </c>
      <c r="D73" s="119" t="s">
        <v>168</v>
      </c>
      <c r="E73" s="118">
        <v>1225</v>
      </c>
      <c r="F73" s="119" t="s">
        <v>168</v>
      </c>
      <c r="G73" s="119" t="s">
        <v>187</v>
      </c>
      <c r="H73" s="119" t="s">
        <v>167</v>
      </c>
      <c r="I73" s="119" t="s">
        <v>167</v>
      </c>
      <c r="J73" s="118">
        <v>270</v>
      </c>
      <c r="K73" s="119" t="s">
        <v>188</v>
      </c>
      <c r="L73" s="125" t="s">
        <v>189</v>
      </c>
      <c r="M73" s="125" t="s">
        <v>171</v>
      </c>
      <c r="N73" s="146" t="s">
        <v>205</v>
      </c>
      <c r="O73" s="146" t="s">
        <v>172</v>
      </c>
      <c r="P73" s="182"/>
      <c r="Q73" s="118" t="s">
        <v>248</v>
      </c>
      <c r="R73" s="277" t="s">
        <v>190</v>
      </c>
      <c r="S73" s="286" t="e">
        <f>SUMIF([3]DATA!$B$1:$B$65536,'Appendix O'!$AP73,[3]DATA!O$1:O$65536)</f>
        <v>#VALUE!</v>
      </c>
      <c r="T73" s="286">
        <v>8600</v>
      </c>
      <c r="U73" s="108" t="e">
        <f t="shared" si="22"/>
        <v>#VALUE!</v>
      </c>
      <c r="V73" s="109"/>
      <c r="W73" s="108">
        <v>7493</v>
      </c>
      <c r="X73" s="110">
        <v>7492.88</v>
      </c>
      <c r="Y73" s="286">
        <v>0</v>
      </c>
      <c r="Z73" s="108">
        <f t="shared" si="23"/>
        <v>7492.88</v>
      </c>
      <c r="AA73" s="108"/>
      <c r="AB73" s="108">
        <f t="shared" si="24"/>
        <v>0.11999999999989086</v>
      </c>
      <c r="AC73" s="111" t="e">
        <f t="shared" si="25"/>
        <v>#VALUE!</v>
      </c>
      <c r="AD73" s="111" t="e">
        <f>Z73/S73</f>
        <v>#VALUE!</v>
      </c>
      <c r="AE73" s="112">
        <f t="shared" si="26"/>
        <v>0.99998398505271591</v>
      </c>
      <c r="AF73" s="114"/>
      <c r="AG73" s="113"/>
      <c r="AH73" s="114"/>
      <c r="AI73" s="113"/>
      <c r="AJ73" s="121"/>
      <c r="AK73" s="121"/>
      <c r="AL73" s="121"/>
      <c r="AM73" s="113" t="s">
        <v>351</v>
      </c>
      <c r="AN73" s="189"/>
      <c r="AO73" s="121" t="s">
        <v>352</v>
      </c>
      <c r="AP73" s="117" t="str">
        <f>IF(B73 &gt; 0,(CONCATENATE(MID(B73,1,3),"/",MID(B73,4,3),"/",C73,"/",D73,"/",E73)),"")</f>
        <v>405/010/5/05/1225</v>
      </c>
    </row>
    <row r="74" spans="1:43" ht="30" customHeight="1">
      <c r="A74" s="107" t="s">
        <v>353</v>
      </c>
      <c r="B74" s="118">
        <v>405010</v>
      </c>
      <c r="C74" s="119">
        <v>5</v>
      </c>
      <c r="D74" s="119" t="s">
        <v>168</v>
      </c>
      <c r="E74" s="118">
        <v>1259</v>
      </c>
      <c r="F74" s="119" t="s">
        <v>168</v>
      </c>
      <c r="G74" s="119" t="s">
        <v>187</v>
      </c>
      <c r="H74" s="119" t="s">
        <v>167</v>
      </c>
      <c r="I74" s="119" t="s">
        <v>167</v>
      </c>
      <c r="J74" s="118">
        <v>270</v>
      </c>
      <c r="K74" s="119" t="s">
        <v>188</v>
      </c>
      <c r="L74" s="190" t="s">
        <v>189</v>
      </c>
      <c r="M74" s="125" t="s">
        <v>171</v>
      </c>
      <c r="N74" s="146"/>
      <c r="O74" s="146" t="s">
        <v>172</v>
      </c>
      <c r="P74" s="182"/>
      <c r="Q74" s="118" t="s">
        <v>248</v>
      </c>
      <c r="R74" s="277" t="s">
        <v>190</v>
      </c>
      <c r="S74" s="286"/>
      <c r="T74" s="286"/>
      <c r="U74" s="108"/>
      <c r="V74" s="109"/>
      <c r="W74" s="108">
        <v>9000</v>
      </c>
      <c r="X74" s="110"/>
      <c r="Y74" s="286">
        <v>6656.8</v>
      </c>
      <c r="Z74" s="108">
        <f t="shared" si="23"/>
        <v>6656.8</v>
      </c>
      <c r="AA74" s="108"/>
      <c r="AB74" s="108">
        <f t="shared" si="24"/>
        <v>2343.1999999999998</v>
      </c>
      <c r="AC74" s="111"/>
      <c r="AD74" s="111"/>
      <c r="AE74" s="112">
        <f t="shared" si="26"/>
        <v>0.73964444444444444</v>
      </c>
      <c r="AF74" s="114"/>
      <c r="AG74" s="113"/>
      <c r="AH74" s="114"/>
      <c r="AI74" s="113"/>
      <c r="AJ74" s="121"/>
      <c r="AK74" s="121"/>
      <c r="AL74" s="121"/>
      <c r="AM74" s="113"/>
      <c r="AN74" s="189"/>
      <c r="AO74" s="121" t="s">
        <v>330</v>
      </c>
      <c r="AP74" s="117"/>
    </row>
    <row r="75" spans="1:43" ht="30" customHeight="1">
      <c r="A75" s="107" t="s">
        <v>354</v>
      </c>
      <c r="B75" s="118">
        <v>415025</v>
      </c>
      <c r="C75" s="118">
        <v>5</v>
      </c>
      <c r="D75" s="119" t="s">
        <v>168</v>
      </c>
      <c r="E75" s="118">
        <v>1247</v>
      </c>
      <c r="F75" s="119" t="s">
        <v>168</v>
      </c>
      <c r="G75" s="119" t="s">
        <v>187</v>
      </c>
      <c r="H75" s="119" t="s">
        <v>167</v>
      </c>
      <c r="I75" s="119" t="s">
        <v>167</v>
      </c>
      <c r="J75" s="118">
        <v>270</v>
      </c>
      <c r="K75" s="119" t="s">
        <v>188</v>
      </c>
      <c r="L75" s="125" t="s">
        <v>189</v>
      </c>
      <c r="M75" s="125" t="s">
        <v>171</v>
      </c>
      <c r="N75" s="146"/>
      <c r="O75" s="146" t="s">
        <v>172</v>
      </c>
      <c r="P75" s="182"/>
      <c r="Q75" s="118" t="s">
        <v>248</v>
      </c>
      <c r="R75" s="277" t="s">
        <v>190</v>
      </c>
      <c r="S75" s="286"/>
      <c r="T75" s="286"/>
      <c r="U75" s="108"/>
      <c r="V75" s="109"/>
      <c r="W75" s="108">
        <v>45000</v>
      </c>
      <c r="X75" s="110">
        <v>0</v>
      </c>
      <c r="Y75" s="286">
        <v>0</v>
      </c>
      <c r="Z75" s="108">
        <f t="shared" si="23"/>
        <v>0</v>
      </c>
      <c r="AA75" s="108"/>
      <c r="AB75" s="108">
        <f t="shared" si="24"/>
        <v>45000</v>
      </c>
      <c r="AC75" s="111"/>
      <c r="AD75" s="111"/>
      <c r="AE75" s="112">
        <f t="shared" si="26"/>
        <v>0</v>
      </c>
      <c r="AF75" s="114"/>
      <c r="AG75" s="113"/>
      <c r="AH75" s="114"/>
      <c r="AI75" s="113"/>
      <c r="AJ75" s="121"/>
      <c r="AK75" s="121"/>
      <c r="AL75" s="121"/>
      <c r="AM75" s="113"/>
      <c r="AN75" s="189"/>
      <c r="AO75" s="121" t="s">
        <v>355</v>
      </c>
      <c r="AP75" s="117"/>
    </row>
    <row r="76" spans="1:43" ht="30" customHeight="1">
      <c r="A76" s="107" t="s">
        <v>356</v>
      </c>
      <c r="B76" s="118">
        <v>415025</v>
      </c>
      <c r="C76" s="118">
        <v>6</v>
      </c>
      <c r="D76" s="119" t="s">
        <v>167</v>
      </c>
      <c r="E76" s="118">
        <v>1003</v>
      </c>
      <c r="F76" s="119" t="s">
        <v>168</v>
      </c>
      <c r="G76" s="119" t="s">
        <v>187</v>
      </c>
      <c r="H76" s="119" t="s">
        <v>167</v>
      </c>
      <c r="I76" s="119" t="s">
        <v>167</v>
      </c>
      <c r="J76" s="118">
        <v>270</v>
      </c>
      <c r="K76" s="119" t="s">
        <v>169</v>
      </c>
      <c r="L76" s="125" t="s">
        <v>189</v>
      </c>
      <c r="M76" s="125" t="s">
        <v>171</v>
      </c>
      <c r="N76" s="146" t="s">
        <v>214</v>
      </c>
      <c r="O76" s="146" t="s">
        <v>172</v>
      </c>
      <c r="P76" s="182"/>
      <c r="Q76" s="118" t="s">
        <v>248</v>
      </c>
      <c r="R76" s="277" t="s">
        <v>173</v>
      </c>
      <c r="S76" s="286" t="e">
        <f>SUMIF([3]DATA!$B$1:$B$65536,'Appendix O'!$AP76,[3]DATA!O$1:O$65536)</f>
        <v>#VALUE!</v>
      </c>
      <c r="T76" s="286">
        <v>94390</v>
      </c>
      <c r="U76" s="108" t="e">
        <f t="shared" si="22"/>
        <v>#VALUE!</v>
      </c>
      <c r="V76" s="109"/>
      <c r="W76" s="108">
        <v>202275</v>
      </c>
      <c r="X76" s="110">
        <v>0</v>
      </c>
      <c r="Y76" s="286">
        <v>73966.320000000007</v>
      </c>
      <c r="Z76" s="108">
        <f t="shared" si="23"/>
        <v>73966.320000000007</v>
      </c>
      <c r="AA76" s="108"/>
      <c r="AB76" s="108">
        <f t="shared" si="24"/>
        <v>128308.68</v>
      </c>
      <c r="AC76" s="111" t="e">
        <f t="shared" si="25"/>
        <v>#VALUE!</v>
      </c>
      <c r="AD76" s="111" t="e">
        <f>Z76/S76</f>
        <v>#VALUE!</v>
      </c>
      <c r="AE76" s="112">
        <f t="shared" si="26"/>
        <v>0.36567208008898777</v>
      </c>
      <c r="AF76" s="114" t="s">
        <v>357</v>
      </c>
      <c r="AG76" s="113" t="s">
        <v>248</v>
      </c>
      <c r="AH76" s="114" t="s">
        <v>248</v>
      </c>
      <c r="AI76" s="113" t="s">
        <v>248</v>
      </c>
      <c r="AJ76" s="121" t="s">
        <v>248</v>
      </c>
      <c r="AK76" s="121" t="s">
        <v>346</v>
      </c>
      <c r="AL76" s="121"/>
      <c r="AM76" s="113" t="s">
        <v>358</v>
      </c>
      <c r="AN76" s="189" t="s">
        <v>359</v>
      </c>
      <c r="AO76" s="121" t="s">
        <v>355</v>
      </c>
      <c r="AP76" s="117" t="str">
        <f>IF(B76 &gt; 0,(CONCATENATE(MID(B76,1,3),"/",MID(B76,4,3),"/",C76,"/",D76,"/",E76)),"")</f>
        <v>415/025/6/01/1003</v>
      </c>
    </row>
    <row r="77" spans="1:43" ht="30" customHeight="1">
      <c r="A77" s="107" t="s">
        <v>360</v>
      </c>
      <c r="B77" s="118">
        <v>415025</v>
      </c>
      <c r="C77" s="118">
        <v>4</v>
      </c>
      <c r="D77" s="119" t="s">
        <v>167</v>
      </c>
      <c r="E77" s="118">
        <v>1003</v>
      </c>
      <c r="F77" s="119" t="s">
        <v>168</v>
      </c>
      <c r="G77" s="119" t="s">
        <v>187</v>
      </c>
      <c r="H77" s="119" t="s">
        <v>167</v>
      </c>
      <c r="I77" s="119" t="s">
        <v>167</v>
      </c>
      <c r="J77" s="118">
        <v>270</v>
      </c>
      <c r="K77" s="119" t="s">
        <v>188</v>
      </c>
      <c r="L77" s="125" t="s">
        <v>189</v>
      </c>
      <c r="M77" s="125" t="s">
        <v>171</v>
      </c>
      <c r="N77" s="146" t="s">
        <v>214</v>
      </c>
      <c r="O77" s="146" t="s">
        <v>172</v>
      </c>
      <c r="P77" s="182"/>
      <c r="Q77" s="118" t="s">
        <v>248</v>
      </c>
      <c r="R77" s="277" t="s">
        <v>190</v>
      </c>
      <c r="S77" s="286" t="e">
        <f>SUMIF([3]DATA!$B$1:$B$65536,'Appendix O'!$AP77,[3]DATA!O$1:O$65536)</f>
        <v>#VALUE!</v>
      </c>
      <c r="T77" s="286">
        <v>0</v>
      </c>
      <c r="U77" s="108" t="e">
        <f t="shared" si="22"/>
        <v>#VALUE!</v>
      </c>
      <c r="V77" s="109" t="e">
        <f>SUM(SUMIF([3]DATA!$B$1:$B$65536,'Appendix O'!$AP77,[3]DATA!P$1:P$65536),SUMIF([3]DATA!$B$1:$B$65536,'Appendix O'!$AP77,[3]DATA!Q$1:Q$65536))</f>
        <v>#VALUE!</v>
      </c>
      <c r="W77" s="108">
        <v>2000000</v>
      </c>
      <c r="X77" s="110">
        <v>0</v>
      </c>
      <c r="Y77" s="286">
        <v>0</v>
      </c>
      <c r="Z77" s="108">
        <f t="shared" si="23"/>
        <v>0</v>
      </c>
      <c r="AA77" s="108"/>
      <c r="AB77" s="108">
        <f t="shared" si="24"/>
        <v>2000000</v>
      </c>
      <c r="AC77" s="111" t="e">
        <f t="shared" si="25"/>
        <v>#VALUE!</v>
      </c>
      <c r="AD77" s="111" t="e">
        <f>Z77/S77</f>
        <v>#VALUE!</v>
      </c>
      <c r="AE77" s="112">
        <f t="shared" si="26"/>
        <v>0</v>
      </c>
      <c r="AF77" s="114" t="s">
        <v>357</v>
      </c>
      <c r="AG77" s="113" t="s">
        <v>248</v>
      </c>
      <c r="AH77" s="114" t="s">
        <v>248</v>
      </c>
      <c r="AI77" s="113" t="s">
        <v>248</v>
      </c>
      <c r="AJ77" s="121" t="s">
        <v>248</v>
      </c>
      <c r="AK77" s="121" t="s">
        <v>346</v>
      </c>
      <c r="AL77" s="121"/>
      <c r="AM77" s="113" t="s">
        <v>361</v>
      </c>
      <c r="AN77" s="189"/>
      <c r="AO77" s="121" t="s">
        <v>362</v>
      </c>
      <c r="AP77" s="117" t="str">
        <f>IF(B77 &gt; 0,(CONCATENATE(MID(B77,1,3),"/",MID(B77,4,3),"/",C77,"/",D77,"/",E77)),"")</f>
        <v>415/025/4/01/1003</v>
      </c>
    </row>
    <row r="78" spans="1:43" ht="30" customHeight="1">
      <c r="A78" s="107" t="s">
        <v>363</v>
      </c>
      <c r="B78" s="118">
        <v>415025</v>
      </c>
      <c r="C78" s="118">
        <v>6</v>
      </c>
      <c r="D78" s="119" t="s">
        <v>167</v>
      </c>
      <c r="E78" s="118">
        <v>1004</v>
      </c>
      <c r="F78" s="119" t="s">
        <v>168</v>
      </c>
      <c r="G78" s="119" t="s">
        <v>187</v>
      </c>
      <c r="H78" s="119" t="s">
        <v>167</v>
      </c>
      <c r="I78" s="119" t="s">
        <v>167</v>
      </c>
      <c r="J78" s="118">
        <v>270</v>
      </c>
      <c r="K78" s="119" t="s">
        <v>169</v>
      </c>
      <c r="L78" s="125" t="s">
        <v>189</v>
      </c>
      <c r="M78" s="125" t="s">
        <v>171</v>
      </c>
      <c r="N78" s="146" t="s">
        <v>214</v>
      </c>
      <c r="O78" s="146" t="s">
        <v>172</v>
      </c>
      <c r="P78" s="182"/>
      <c r="Q78" s="118" t="s">
        <v>248</v>
      </c>
      <c r="R78" s="277" t="s">
        <v>173</v>
      </c>
      <c r="S78" s="286" t="e">
        <f>SUMIF([3]DATA!$B$1:$B$65536,'Appendix O'!$AP78,[3]DATA!O$1:O$65536)</f>
        <v>#VALUE!</v>
      </c>
      <c r="T78" s="286">
        <v>-338911</v>
      </c>
      <c r="U78" s="108" t="e">
        <f t="shared" si="22"/>
        <v>#VALUE!</v>
      </c>
      <c r="V78" s="109"/>
      <c r="W78" s="108">
        <v>260030</v>
      </c>
      <c r="X78" s="110">
        <v>248858.06</v>
      </c>
      <c r="Y78" s="286">
        <v>0</v>
      </c>
      <c r="Z78" s="108">
        <f t="shared" si="23"/>
        <v>248858.06</v>
      </c>
      <c r="AA78" s="108"/>
      <c r="AB78" s="108">
        <f t="shared" si="24"/>
        <v>11171.940000000002</v>
      </c>
      <c r="AC78" s="111" t="e">
        <f t="shared" si="25"/>
        <v>#VALUE!</v>
      </c>
      <c r="AD78" s="111" t="e">
        <f>Z78/S78</f>
        <v>#VALUE!</v>
      </c>
      <c r="AE78" s="112">
        <f t="shared" si="26"/>
        <v>0.95703595738953195</v>
      </c>
      <c r="AF78" s="114" t="s">
        <v>357</v>
      </c>
      <c r="AG78" s="113" t="s">
        <v>248</v>
      </c>
      <c r="AH78" s="114" t="s">
        <v>248</v>
      </c>
      <c r="AI78" s="113" t="s">
        <v>248</v>
      </c>
      <c r="AJ78" s="121" t="s">
        <v>248</v>
      </c>
      <c r="AK78" s="121" t="s">
        <v>346</v>
      </c>
      <c r="AL78" s="121"/>
      <c r="AM78" s="113" t="s">
        <v>364</v>
      </c>
      <c r="AN78" s="189" t="s">
        <v>359</v>
      </c>
      <c r="AO78" s="121" t="s">
        <v>365</v>
      </c>
      <c r="AP78" s="117" t="str">
        <f>IF(B78 &gt; 0,(CONCATENATE(MID(B78,1,3),"/",MID(B78,4,3),"/",C78,"/",D78,"/",E78)),"")</f>
        <v>415/025/6/01/1004</v>
      </c>
    </row>
    <row r="79" spans="1:43" ht="30" customHeight="1">
      <c r="A79" s="107" t="s">
        <v>366</v>
      </c>
      <c r="B79" s="118">
        <v>415025</v>
      </c>
      <c r="C79" s="118">
        <v>6</v>
      </c>
      <c r="D79" s="119" t="s">
        <v>167</v>
      </c>
      <c r="E79" s="118">
        <v>1005</v>
      </c>
      <c r="F79" s="119" t="s">
        <v>168</v>
      </c>
      <c r="G79" s="119" t="s">
        <v>187</v>
      </c>
      <c r="H79" s="119" t="s">
        <v>167</v>
      </c>
      <c r="I79" s="119" t="s">
        <v>167</v>
      </c>
      <c r="J79" s="118">
        <v>270</v>
      </c>
      <c r="K79" s="119" t="s">
        <v>169</v>
      </c>
      <c r="L79" s="191" t="s">
        <v>189</v>
      </c>
      <c r="M79" s="191" t="s">
        <v>171</v>
      </c>
      <c r="N79" s="146" t="s">
        <v>214</v>
      </c>
      <c r="O79" s="146" t="s">
        <v>172</v>
      </c>
      <c r="P79" s="182"/>
      <c r="Q79" s="118" t="s">
        <v>248</v>
      </c>
      <c r="R79" s="278" t="s">
        <v>173</v>
      </c>
      <c r="S79" s="286" t="e">
        <f>SUMIF([3]DATA!$B$1:$B$65536,'Appendix O'!$AP79,[3]DATA!O$1:O$65536)</f>
        <v>#VALUE!</v>
      </c>
      <c r="T79" s="286">
        <v>8762</v>
      </c>
      <c r="U79" s="108" t="e">
        <f t="shared" si="22"/>
        <v>#VALUE!</v>
      </c>
      <c r="V79" s="109"/>
      <c r="W79" s="108">
        <v>175231</v>
      </c>
      <c r="X79" s="110">
        <v>158129.14000000001</v>
      </c>
      <c r="Y79" s="286">
        <v>12500</v>
      </c>
      <c r="Z79" s="108">
        <f t="shared" si="23"/>
        <v>170629.14</v>
      </c>
      <c r="AA79" s="108"/>
      <c r="AB79" s="108">
        <f t="shared" si="24"/>
        <v>4601.859999999986</v>
      </c>
      <c r="AC79" s="111" t="e">
        <f t="shared" si="25"/>
        <v>#VALUE!</v>
      </c>
      <c r="AD79" s="111" t="e">
        <f>Z79/S79</f>
        <v>#VALUE!</v>
      </c>
      <c r="AE79" s="112">
        <f t="shared" si="26"/>
        <v>0.97373832255708193</v>
      </c>
      <c r="AF79" s="114" t="s">
        <v>357</v>
      </c>
      <c r="AG79" s="113" t="s">
        <v>248</v>
      </c>
      <c r="AH79" s="114" t="s">
        <v>248</v>
      </c>
      <c r="AI79" s="113" t="s">
        <v>248</v>
      </c>
      <c r="AJ79" s="121" t="s">
        <v>248</v>
      </c>
      <c r="AK79" s="121" t="s">
        <v>346</v>
      </c>
      <c r="AL79" s="121"/>
      <c r="AM79" s="113" t="s">
        <v>364</v>
      </c>
      <c r="AN79" s="189" t="s">
        <v>359</v>
      </c>
      <c r="AO79" s="121" t="s">
        <v>365</v>
      </c>
      <c r="AP79" s="117" t="str">
        <f>IF(B79 &gt; 0,(CONCATENATE(MID(B79,1,3),"/",MID(B79,4,3),"/",C79,"/",D79,"/",E79)),"")</f>
        <v>415/025/6/01/1005</v>
      </c>
    </row>
    <row r="80" spans="1:43" s="150" customFormat="1" ht="30" customHeight="1" thickBot="1">
      <c r="A80" s="131" t="s">
        <v>367</v>
      </c>
      <c r="B80" s="132"/>
      <c r="C80" s="132"/>
      <c r="D80" s="132"/>
      <c r="E80" s="132"/>
      <c r="F80" s="132"/>
      <c r="G80" s="132"/>
      <c r="H80" s="132"/>
      <c r="I80" s="132"/>
      <c r="J80" s="132"/>
      <c r="K80" s="132"/>
      <c r="L80" s="149">
        <v>5</v>
      </c>
      <c r="M80" s="149"/>
      <c r="N80" s="134"/>
      <c r="O80" s="132"/>
      <c r="P80" s="279"/>
      <c r="Q80" s="132"/>
      <c r="R80" s="280"/>
      <c r="S80" s="136" t="e">
        <f>SUM(S72:S79)</f>
        <v>#VALUE!</v>
      </c>
      <c r="T80" s="136">
        <f>SUM(T72:T79)</f>
        <v>-227159</v>
      </c>
      <c r="U80" s="136" t="e">
        <f>SUM(U72:U79)</f>
        <v>#VALUE!</v>
      </c>
      <c r="V80" s="137" t="e">
        <f>SUM(V72:V79)</f>
        <v>#VALUE!</v>
      </c>
      <c r="W80" s="136">
        <v>7699029</v>
      </c>
      <c r="X80" s="138">
        <v>2749270.85</v>
      </c>
      <c r="Y80" s="136">
        <f>SUM(Y72:Y79)</f>
        <v>2374882.2199999997</v>
      </c>
      <c r="Z80" s="136">
        <f t="shared" si="23"/>
        <v>5124153.07</v>
      </c>
      <c r="AA80" s="136">
        <f>SUM(AA72:AA79)</f>
        <v>0</v>
      </c>
      <c r="AB80" s="136">
        <f t="shared" si="24"/>
        <v>2574875.9299999997</v>
      </c>
      <c r="AC80" s="139" t="e">
        <f>Z80/U80</f>
        <v>#VALUE!</v>
      </c>
      <c r="AD80" s="139" t="e">
        <f>Z80/S80</f>
        <v>#VALUE!</v>
      </c>
      <c r="AE80" s="140">
        <f t="shared" si="26"/>
        <v>0.66555835417687093</v>
      </c>
      <c r="AF80" s="141"/>
      <c r="AG80" s="187"/>
      <c r="AH80" s="141"/>
      <c r="AI80" s="143"/>
      <c r="AJ80" s="135"/>
      <c r="AK80" s="135"/>
      <c r="AL80" s="135"/>
      <c r="AM80" s="143"/>
      <c r="AN80" s="144"/>
      <c r="AO80" s="135"/>
      <c r="AP80" s="145" t="str">
        <f>IF(B80 &gt; 0,(CONCATENATE(MID(B80,1,3),"/",MID(B80,4,3),"/",C80,"/",D80,"/",E80)),"")</f>
        <v/>
      </c>
      <c r="AQ80" s="74"/>
    </row>
    <row r="81" spans="1:42" ht="30" customHeight="1" thickTop="1">
      <c r="A81" s="90"/>
      <c r="B81" s="91"/>
      <c r="C81" s="91"/>
      <c r="D81" s="91"/>
      <c r="E81" s="91"/>
      <c r="F81" s="91"/>
      <c r="G81" s="91"/>
      <c r="H81" s="91"/>
      <c r="I81" s="91"/>
      <c r="J81" s="91"/>
      <c r="K81" s="91"/>
      <c r="L81" s="155"/>
      <c r="M81" s="155"/>
      <c r="N81" s="156"/>
      <c r="O81" s="156"/>
      <c r="P81" s="281"/>
      <c r="Q81" s="91"/>
      <c r="R81" s="146"/>
      <c r="S81" s="152"/>
      <c r="T81" s="152"/>
      <c r="U81" s="152"/>
      <c r="V81" s="157"/>
      <c r="W81" s="152"/>
      <c r="X81" s="158"/>
      <c r="Y81" s="152"/>
      <c r="Z81" s="152"/>
      <c r="AA81" s="152"/>
      <c r="AB81" s="152"/>
      <c r="AC81" s="159"/>
      <c r="AD81" s="159"/>
      <c r="AE81" s="160"/>
      <c r="AF81" s="114"/>
      <c r="AG81" s="154"/>
      <c r="AH81" s="114"/>
      <c r="AI81" s="115"/>
      <c r="AM81" s="115"/>
      <c r="AN81" s="116"/>
      <c r="AO81" s="107"/>
      <c r="AP81" s="117"/>
    </row>
    <row r="82" spans="1:42" ht="30" customHeight="1">
      <c r="A82" s="104" t="s">
        <v>368</v>
      </c>
      <c r="B82" s="105"/>
      <c r="C82" s="105"/>
      <c r="D82" s="105"/>
      <c r="E82" s="105"/>
      <c r="F82" s="105"/>
      <c r="G82" s="105"/>
      <c r="H82" s="105"/>
      <c r="I82" s="105"/>
      <c r="J82" s="105"/>
      <c r="K82" s="105"/>
      <c r="L82" s="106"/>
      <c r="M82" s="106"/>
      <c r="N82" s="146"/>
      <c r="O82" s="146"/>
      <c r="P82" s="182"/>
      <c r="Q82" s="118"/>
      <c r="R82" s="146"/>
      <c r="S82" s="108"/>
      <c r="T82" s="108"/>
      <c r="U82" s="108"/>
      <c r="V82" s="109"/>
      <c r="W82" s="108"/>
      <c r="X82" s="110"/>
      <c r="Y82" s="108"/>
      <c r="Z82" s="108"/>
      <c r="AA82" s="108"/>
      <c r="AB82" s="108"/>
      <c r="AC82" s="111"/>
      <c r="AD82" s="111"/>
      <c r="AE82" s="112"/>
      <c r="AF82" s="114"/>
      <c r="AG82" s="113"/>
      <c r="AH82" s="114"/>
      <c r="AI82" s="115"/>
      <c r="AM82" s="115"/>
      <c r="AN82" s="116"/>
      <c r="AO82" s="107"/>
      <c r="AP82" s="117" t="str">
        <f>IF(B82 &gt; 0,(CONCATENATE(MID(B82,1,3),"/",MID(B82,4,3),"/",C82,"/",D82,"/",E82)),"")</f>
        <v/>
      </c>
    </row>
    <row r="83" spans="1:42" ht="72" customHeight="1">
      <c r="A83" s="192" t="s">
        <v>369</v>
      </c>
      <c r="B83" s="154">
        <v>535025</v>
      </c>
      <c r="C83" s="118">
        <v>4</v>
      </c>
      <c r="D83" s="129">
        <v>56</v>
      </c>
      <c r="E83" s="118">
        <v>1001</v>
      </c>
      <c r="F83" s="119" t="s">
        <v>168</v>
      </c>
      <c r="G83" s="118">
        <v>13</v>
      </c>
      <c r="H83" s="119" t="s">
        <v>167</v>
      </c>
      <c r="I83" s="119" t="s">
        <v>167</v>
      </c>
      <c r="J83" s="119" t="s">
        <v>370</v>
      </c>
      <c r="K83" s="119" t="s">
        <v>188</v>
      </c>
      <c r="L83" s="121" t="s">
        <v>371</v>
      </c>
      <c r="M83" s="121" t="s">
        <v>371</v>
      </c>
      <c r="N83" s="182" t="s">
        <v>372</v>
      </c>
      <c r="O83" s="182" t="s">
        <v>172</v>
      </c>
      <c r="P83" s="182"/>
      <c r="Q83" s="118" t="s">
        <v>966</v>
      </c>
      <c r="R83" s="182" t="s">
        <v>373</v>
      </c>
      <c r="S83" s="109" t="e">
        <f>SUMIF([3]DATA!$B$1:$B$65536,'Appendix O'!$AP83,[3]DATA!O$1:O$65536)</f>
        <v>#VALUE!</v>
      </c>
      <c r="T83" s="108">
        <v>0</v>
      </c>
      <c r="U83" s="110" t="e">
        <f>SUM(S83:T83)</f>
        <v>#VALUE!</v>
      </c>
      <c r="V83" s="180" t="e">
        <f>SUM(SUMIF([3]DATA!$B$1:$B$65536,'Appendix O'!$AP83,[3]DATA!P$1:P$65536),SUMIF([3]DATA!$B$1:$B$65536,'Appendix O'!$AP83,[3]DATA!Q$1:Q$65536))</f>
        <v>#VALUE!</v>
      </c>
      <c r="W83" s="108">
        <v>26895000</v>
      </c>
      <c r="X83" s="180">
        <v>11709780.790000001</v>
      </c>
      <c r="Y83" s="108">
        <v>8931420.0399999991</v>
      </c>
      <c r="Z83" s="108">
        <f t="shared" ref="Z83:Z146" si="27">X83+Y83</f>
        <v>20641200.829999998</v>
      </c>
      <c r="AA83" s="110"/>
      <c r="AB83" s="108">
        <f t="shared" ref="AB83:AB146" si="28">W83-Z83</f>
        <v>6253799.1700000018</v>
      </c>
      <c r="AC83" s="193" t="e">
        <f>IF(U83&lt;&gt;0,Z83/U83,0)</f>
        <v>#VALUE!</v>
      </c>
      <c r="AD83" s="193" t="e">
        <f>Z83/S83</f>
        <v>#VALUE!</v>
      </c>
      <c r="AE83" s="112">
        <f t="shared" ref="AE83:AE146" si="29">Z83/W83</f>
        <v>0.76747353894775971</v>
      </c>
      <c r="AF83" s="194" t="s">
        <v>374</v>
      </c>
      <c r="AJ83" s="182"/>
      <c r="AK83" s="182"/>
      <c r="AL83" s="182"/>
      <c r="AM83" s="182" t="s">
        <v>375</v>
      </c>
      <c r="AN83" s="116">
        <v>41061</v>
      </c>
      <c r="AO83" s="107" t="s">
        <v>376</v>
      </c>
      <c r="AP83" s="117" t="str">
        <f>IF(B83 &gt; 0,(CONCATENATE(MID(B83,1,3),"/",MID(B83,4,3),"/",C83,"/",D83,"/",E83)),"")</f>
        <v>535/025/4/56/1001</v>
      </c>
    </row>
    <row r="84" spans="1:42" s="198" customFormat="1" ht="35.1" customHeight="1">
      <c r="A84" s="192" t="s">
        <v>377</v>
      </c>
      <c r="B84" s="154">
        <v>535025</v>
      </c>
      <c r="C84" s="118">
        <v>4</v>
      </c>
      <c r="D84" s="129">
        <v>25</v>
      </c>
      <c r="E84" s="118">
        <v>1001</v>
      </c>
      <c r="F84" s="119" t="s">
        <v>168</v>
      </c>
      <c r="G84" s="118">
        <v>13</v>
      </c>
      <c r="H84" s="119" t="s">
        <v>378</v>
      </c>
      <c r="I84" s="119" t="s">
        <v>167</v>
      </c>
      <c r="J84" s="119" t="s">
        <v>379</v>
      </c>
      <c r="K84" s="119" t="s">
        <v>188</v>
      </c>
      <c r="L84" s="121" t="s">
        <v>371</v>
      </c>
      <c r="M84" s="121" t="s">
        <v>371</v>
      </c>
      <c r="N84" s="182" t="s">
        <v>380</v>
      </c>
      <c r="O84" s="182"/>
      <c r="P84" s="182" t="s">
        <v>172</v>
      </c>
      <c r="Q84" s="118" t="s">
        <v>967</v>
      </c>
      <c r="R84" s="182" t="s">
        <v>381</v>
      </c>
      <c r="S84" s="109" t="e">
        <f>SUMIF([3]DATA!$B$1:$B$65536,'Appendix O'!$AP84,[3]DATA!O$1:O$65536)</f>
        <v>#VALUE!</v>
      </c>
      <c r="T84" s="108">
        <v>0</v>
      </c>
      <c r="U84" s="110" t="e">
        <f t="shared" ref="U84:U116" si="30">SUM(S84:T84)</f>
        <v>#VALUE!</v>
      </c>
      <c r="V84" s="180" t="e">
        <f>SUM(SUMIF([3]DATA!$B$1:$B$65536,'Appendix O'!$AP84,[3]DATA!P$1:P$65536),SUMIF([3]DATA!$B$1:$B$65536,'Appendix O'!$AP84,[3]DATA!Q$1:Q$65536))</f>
        <v>#VALUE!</v>
      </c>
      <c r="W84" s="108">
        <v>4000000</v>
      </c>
      <c r="X84" s="180">
        <v>3773287</v>
      </c>
      <c r="Y84" s="108">
        <v>153504</v>
      </c>
      <c r="Z84" s="108">
        <f t="shared" si="27"/>
        <v>3926791</v>
      </c>
      <c r="AA84" s="110"/>
      <c r="AB84" s="108">
        <f t="shared" si="28"/>
        <v>73209</v>
      </c>
      <c r="AC84" s="193" t="e">
        <f t="shared" ref="AC84:AC116" si="31">IF(U84&lt;&gt;0,Z84/U84,0)</f>
        <v>#VALUE!</v>
      </c>
      <c r="AD84" s="193" t="e">
        <f>Z84/S84</f>
        <v>#VALUE!</v>
      </c>
      <c r="AE84" s="112">
        <f t="shared" si="29"/>
        <v>0.98169775000000004</v>
      </c>
      <c r="AF84" s="195">
        <v>40724</v>
      </c>
      <c r="AG84" s="196" t="s">
        <v>382</v>
      </c>
      <c r="AH84" s="196" t="s">
        <v>227</v>
      </c>
      <c r="AI84" s="182" t="s">
        <v>383</v>
      </c>
      <c r="AJ84" s="182" t="s">
        <v>384</v>
      </c>
      <c r="AK84" s="182" t="s">
        <v>384</v>
      </c>
      <c r="AL84" s="182"/>
      <c r="AM84" s="182" t="s">
        <v>375</v>
      </c>
      <c r="AN84" s="116">
        <v>41061</v>
      </c>
      <c r="AO84" s="107" t="s">
        <v>385</v>
      </c>
      <c r="AP84" s="197" t="str">
        <f>IF(B84 &gt; 0,(CONCATENATE(MID(B84,1,3),"/",MID(B84,4,3),"/",C84,"/",D84,"/",E84)),"")</f>
        <v>535/025/4/25/1001</v>
      </c>
    </row>
    <row r="85" spans="1:42" s="198" customFormat="1" ht="54" customHeight="1">
      <c r="A85" s="174" t="s">
        <v>386</v>
      </c>
      <c r="B85" s="175">
        <v>505005</v>
      </c>
      <c r="C85" s="175">
        <v>5</v>
      </c>
      <c r="D85" s="176" t="s">
        <v>168</v>
      </c>
      <c r="E85" s="175">
        <v>1241</v>
      </c>
      <c r="F85" s="176" t="s">
        <v>168</v>
      </c>
      <c r="G85" s="176" t="s">
        <v>187</v>
      </c>
      <c r="H85" s="176" t="s">
        <v>167</v>
      </c>
      <c r="I85" s="176" t="s">
        <v>167</v>
      </c>
      <c r="J85" s="175">
        <v>270</v>
      </c>
      <c r="K85" s="177" t="s">
        <v>188</v>
      </c>
      <c r="L85" s="124" t="s">
        <v>387</v>
      </c>
      <c r="M85" s="125" t="s">
        <v>171</v>
      </c>
      <c r="N85" s="146" t="s">
        <v>388</v>
      </c>
      <c r="O85" s="146" t="s">
        <v>172</v>
      </c>
      <c r="P85" s="182"/>
      <c r="Q85" s="118" t="s">
        <v>248</v>
      </c>
      <c r="R85" s="284" t="s">
        <v>190</v>
      </c>
      <c r="S85" s="179" t="e">
        <f>SUMIF([3]DATA!$B$1:$B$65536,'Appendix O'!$AP85,[3]DATA!O$1:O$65536)</f>
        <v>#VALUE!</v>
      </c>
      <c r="T85" s="179">
        <v>4890900</v>
      </c>
      <c r="U85" s="179" t="e">
        <f>SUM(S85:T85)</f>
        <v>#VALUE!</v>
      </c>
      <c r="V85" s="109"/>
      <c r="W85" s="199">
        <v>9500</v>
      </c>
      <c r="X85" s="200">
        <v>0</v>
      </c>
      <c r="Y85" s="109">
        <v>7716.84</v>
      </c>
      <c r="Z85" s="108">
        <f t="shared" si="27"/>
        <v>7716.84</v>
      </c>
      <c r="AA85" s="108"/>
      <c r="AB85" s="108">
        <f t="shared" si="28"/>
        <v>1783.1599999999999</v>
      </c>
      <c r="AC85" s="111" t="e">
        <f>IF(U85&lt;&gt;0,Z85/U85,0)</f>
        <v>#VALUE!</v>
      </c>
      <c r="AD85" s="111" t="e">
        <f>Z85/S85</f>
        <v>#VALUE!</v>
      </c>
      <c r="AE85" s="112">
        <f t="shared" si="29"/>
        <v>0.81229894736842112</v>
      </c>
      <c r="AF85" s="181"/>
      <c r="AG85" s="182"/>
      <c r="AH85" s="146"/>
      <c r="AI85" s="182"/>
      <c r="AJ85" s="107"/>
      <c r="AK85" s="107"/>
      <c r="AL85" s="107"/>
      <c r="AM85" s="115"/>
      <c r="AN85" s="183"/>
      <c r="AO85" s="107" t="s">
        <v>389</v>
      </c>
      <c r="AP85" s="197" t="str">
        <f>IF(B85 &gt; 0,(CONCATENATE(MID(B85,1,3),"/",MID(B85,4,3),"/",C85,"/",D85,"/",E85)),"")</f>
        <v>505/005/5/05/1241</v>
      </c>
    </row>
    <row r="86" spans="1:42" s="198" customFormat="1" ht="35.1" customHeight="1">
      <c r="A86" s="107" t="s">
        <v>390</v>
      </c>
      <c r="B86" s="118">
        <v>525020</v>
      </c>
      <c r="C86" s="118">
        <v>4</v>
      </c>
      <c r="D86" s="118">
        <v>36</v>
      </c>
      <c r="E86" s="118">
        <v>1028</v>
      </c>
      <c r="F86" s="119" t="s">
        <v>168</v>
      </c>
      <c r="G86" s="118">
        <v>11</v>
      </c>
      <c r="H86" s="119" t="s">
        <v>167</v>
      </c>
      <c r="I86" s="119" t="s">
        <v>167</v>
      </c>
      <c r="J86" s="119" t="s">
        <v>391</v>
      </c>
      <c r="K86" s="119" t="s">
        <v>188</v>
      </c>
      <c r="L86" s="121" t="s">
        <v>392</v>
      </c>
      <c r="M86" s="128" t="s">
        <v>393</v>
      </c>
      <c r="N86" s="146" t="s">
        <v>394</v>
      </c>
      <c r="O86" s="146" t="s">
        <v>172</v>
      </c>
      <c r="P86" s="182"/>
      <c r="Q86" s="118">
        <v>46</v>
      </c>
      <c r="R86" s="146" t="s">
        <v>226</v>
      </c>
      <c r="S86" s="108" t="e">
        <f>SUMIF([3]DATA!$B$1:$B$65536,'Appendix O'!$AP86,[3]DATA!O$1:O$65536)</f>
        <v>#VALUE!</v>
      </c>
      <c r="T86" s="108">
        <v>0</v>
      </c>
      <c r="U86" s="108" t="e">
        <f t="shared" si="30"/>
        <v>#VALUE!</v>
      </c>
      <c r="V86" s="109" t="e">
        <f>SUM(SUMIF([3]DATA!$B$1:$B$65536,'Appendix O'!$AP86,[3]DATA!P$1:P$65536),SUMIF([3]DATA!$B$1:$B$65536,'Appendix O'!$AP86,[3]DATA!Q$1:Q$65536))</f>
        <v>#VALUE!</v>
      </c>
      <c r="W86" s="108">
        <v>15000000</v>
      </c>
      <c r="X86" s="110">
        <v>10142767.32</v>
      </c>
      <c r="Y86" s="108">
        <v>4268.88</v>
      </c>
      <c r="Z86" s="108">
        <f t="shared" si="27"/>
        <v>10147036.200000001</v>
      </c>
      <c r="AA86" s="108"/>
      <c r="AB86" s="108">
        <f t="shared" si="28"/>
        <v>4852963.7999999989</v>
      </c>
      <c r="AC86" s="111" t="e">
        <f t="shared" si="31"/>
        <v>#VALUE!</v>
      </c>
      <c r="AD86" s="111" t="e">
        <f>Z86/S86</f>
        <v>#VALUE!</v>
      </c>
      <c r="AE86" s="112">
        <f t="shared" si="29"/>
        <v>0.67646908000000006</v>
      </c>
      <c r="AF86" s="201">
        <v>40724</v>
      </c>
      <c r="AG86" s="154">
        <v>46</v>
      </c>
      <c r="AH86" s="114" t="s">
        <v>395</v>
      </c>
      <c r="AI86" s="115" t="s">
        <v>228</v>
      </c>
      <c r="AJ86" s="107" t="s">
        <v>396</v>
      </c>
      <c r="AK86" s="107" t="s">
        <v>384</v>
      </c>
      <c r="AL86" s="107"/>
      <c r="AM86" s="115" t="s">
        <v>397</v>
      </c>
      <c r="AN86" s="116">
        <v>41082</v>
      </c>
      <c r="AO86" s="121" t="s">
        <v>398</v>
      </c>
      <c r="AP86" s="197" t="str">
        <f>IF(B86 &gt; 0,(CONCATENATE(MID(B86,1,3),"/",MID(B86,4,3),"/",C86,"/",D86,"/",E86)),"")</f>
        <v>525/020/4/36/1028</v>
      </c>
    </row>
    <row r="87" spans="1:42" s="198" customFormat="1" ht="35.1" customHeight="1">
      <c r="A87" s="107" t="s">
        <v>399</v>
      </c>
      <c r="B87" s="129">
        <v>525020</v>
      </c>
      <c r="C87" s="118">
        <v>4</v>
      </c>
      <c r="D87" s="118">
        <v>36</v>
      </c>
      <c r="E87" s="118">
        <v>1029</v>
      </c>
      <c r="F87" s="119" t="s">
        <v>168</v>
      </c>
      <c r="G87" s="118">
        <v>11</v>
      </c>
      <c r="H87" s="119" t="s">
        <v>167</v>
      </c>
      <c r="I87" s="119" t="s">
        <v>167</v>
      </c>
      <c r="J87" s="119" t="s">
        <v>391</v>
      </c>
      <c r="K87" s="119" t="s">
        <v>188</v>
      </c>
      <c r="L87" s="121" t="s">
        <v>392</v>
      </c>
      <c r="M87" s="128" t="s">
        <v>393</v>
      </c>
      <c r="N87" s="146" t="s">
        <v>400</v>
      </c>
      <c r="O87" s="146"/>
      <c r="P87" s="182" t="s">
        <v>172</v>
      </c>
      <c r="Q87" s="118" t="s">
        <v>968</v>
      </c>
      <c r="R87" s="146" t="s">
        <v>226</v>
      </c>
      <c r="S87" s="108" t="e">
        <f>SUMIF([3]DATA!$B$1:$B$65536,'Appendix O'!$AP87,[3]DATA!O$1:O$65536)</f>
        <v>#VALUE!</v>
      </c>
      <c r="T87" s="108">
        <v>0</v>
      </c>
      <c r="U87" s="108" t="e">
        <f t="shared" si="30"/>
        <v>#VALUE!</v>
      </c>
      <c r="V87" s="109" t="e">
        <f>SUM(SUMIF([3]DATA!$B$1:$B$65536,'Appendix O'!$AP87,[3]DATA!P$1:P$65536),SUMIF([3]DATA!$B$1:$B$65536,'Appendix O'!$AP87,[3]DATA!Q$1:Q$65536))</f>
        <v>#VALUE!</v>
      </c>
      <c r="W87" s="108">
        <v>5000000</v>
      </c>
      <c r="X87" s="110">
        <v>1366253.27</v>
      </c>
      <c r="Y87" s="108">
        <v>483424.34</v>
      </c>
      <c r="Z87" s="108">
        <f t="shared" si="27"/>
        <v>1849677.61</v>
      </c>
      <c r="AA87" s="108"/>
      <c r="AB87" s="108">
        <f t="shared" si="28"/>
        <v>3150322.3899999997</v>
      </c>
      <c r="AC87" s="111" t="e">
        <f t="shared" si="31"/>
        <v>#VALUE!</v>
      </c>
      <c r="AD87" s="111" t="e">
        <f>Z87/#REF!</f>
        <v>#REF!</v>
      </c>
      <c r="AE87" s="112">
        <f t="shared" si="29"/>
        <v>0.36993552200000002</v>
      </c>
      <c r="AF87" s="201">
        <v>40724</v>
      </c>
      <c r="AG87" s="154">
        <v>7</v>
      </c>
      <c r="AH87" s="114" t="s">
        <v>395</v>
      </c>
      <c r="AI87" s="115" t="s">
        <v>383</v>
      </c>
      <c r="AJ87" s="107" t="s">
        <v>248</v>
      </c>
      <c r="AK87" s="107" t="s">
        <v>384</v>
      </c>
      <c r="AL87" s="107"/>
      <c r="AM87" s="115" t="s">
        <v>401</v>
      </c>
      <c r="AN87" s="116">
        <v>40998</v>
      </c>
      <c r="AO87" s="107" t="s">
        <v>402</v>
      </c>
      <c r="AP87" s="197" t="str">
        <f t="shared" ref="AP87:AP116" si="32">IF(B87 &gt; 0,(CONCATENATE(MID(B87,1,3),"/",MID(B87,4,3),"/",C87,"/",D87,"/",E87)),"")</f>
        <v>525/020/4/36/1029</v>
      </c>
    </row>
    <row r="88" spans="1:42" s="198" customFormat="1" ht="35.1" customHeight="1">
      <c r="A88" s="107" t="s">
        <v>403</v>
      </c>
      <c r="B88" s="118">
        <v>525020</v>
      </c>
      <c r="C88" s="118">
        <v>4</v>
      </c>
      <c r="D88" s="118">
        <v>36</v>
      </c>
      <c r="E88" s="118">
        <v>1114</v>
      </c>
      <c r="F88" s="119" t="s">
        <v>168</v>
      </c>
      <c r="G88" s="118">
        <v>11</v>
      </c>
      <c r="H88" s="119" t="s">
        <v>167</v>
      </c>
      <c r="I88" s="119" t="s">
        <v>167</v>
      </c>
      <c r="J88" s="119" t="s">
        <v>391</v>
      </c>
      <c r="K88" s="119" t="s">
        <v>188</v>
      </c>
      <c r="L88" s="121" t="s">
        <v>392</v>
      </c>
      <c r="M88" s="128" t="s">
        <v>393</v>
      </c>
      <c r="N88" s="146" t="s">
        <v>394</v>
      </c>
      <c r="O88" s="146" t="s">
        <v>172</v>
      </c>
      <c r="P88" s="182"/>
      <c r="Q88" s="118" t="s">
        <v>969</v>
      </c>
      <c r="R88" s="146" t="s">
        <v>226</v>
      </c>
      <c r="S88" s="108" t="e">
        <f>SUMIF([3]DATA!$B$1:$B$65536,'Appendix O'!$AP88,[3]DATA!O$1:O$65536)</f>
        <v>#VALUE!</v>
      </c>
      <c r="T88" s="108">
        <v>0</v>
      </c>
      <c r="U88" s="108" t="e">
        <f t="shared" si="30"/>
        <v>#VALUE!</v>
      </c>
      <c r="V88" s="109" t="e">
        <f>SUM(SUMIF([3]DATA!$B$1:$B$65536,'Appendix O'!$AP88,[3]DATA!P$1:P$65536),SUMIF([3]DATA!$B$1:$B$65536,'Appendix O'!$AP88,[3]DATA!Q$1:Q$65536))</f>
        <v>#VALUE!</v>
      </c>
      <c r="W88" s="108">
        <v>1000000</v>
      </c>
      <c r="X88" s="110">
        <v>0</v>
      </c>
      <c r="Y88" s="108">
        <v>978710.95</v>
      </c>
      <c r="Z88" s="108">
        <f t="shared" si="27"/>
        <v>978710.95</v>
      </c>
      <c r="AA88" s="108"/>
      <c r="AB88" s="108">
        <f t="shared" si="28"/>
        <v>21289.050000000047</v>
      </c>
      <c r="AC88" s="111" t="e">
        <f t="shared" si="31"/>
        <v>#VALUE!</v>
      </c>
      <c r="AD88" s="111" t="e">
        <f t="shared" ref="AD88:AD98" si="33">Z88/S88</f>
        <v>#VALUE!</v>
      </c>
      <c r="AE88" s="112">
        <f t="shared" si="29"/>
        <v>0.97871094999999997</v>
      </c>
      <c r="AF88" s="201">
        <v>40724</v>
      </c>
      <c r="AG88" s="154">
        <v>46</v>
      </c>
      <c r="AH88" s="114" t="s">
        <v>395</v>
      </c>
      <c r="AI88" s="115" t="s">
        <v>228</v>
      </c>
      <c r="AJ88" s="107" t="s">
        <v>396</v>
      </c>
      <c r="AK88" s="107" t="s">
        <v>384</v>
      </c>
      <c r="AL88" s="107"/>
      <c r="AM88" s="115" t="s">
        <v>397</v>
      </c>
      <c r="AN88" s="116">
        <v>41082</v>
      </c>
      <c r="AO88" s="121" t="s">
        <v>404</v>
      </c>
      <c r="AP88" s="197" t="str">
        <f t="shared" si="32"/>
        <v>525/020/4/36/1114</v>
      </c>
    </row>
    <row r="89" spans="1:42" s="198" customFormat="1" ht="35.1" customHeight="1">
      <c r="A89" s="107" t="s">
        <v>405</v>
      </c>
      <c r="B89" s="118">
        <v>525020</v>
      </c>
      <c r="C89" s="118">
        <v>4</v>
      </c>
      <c r="D89" s="118">
        <v>36</v>
      </c>
      <c r="E89" s="118">
        <v>1115</v>
      </c>
      <c r="F89" s="119" t="s">
        <v>168</v>
      </c>
      <c r="G89" s="118">
        <v>11</v>
      </c>
      <c r="H89" s="119" t="s">
        <v>167</v>
      </c>
      <c r="I89" s="119" t="s">
        <v>167</v>
      </c>
      <c r="J89" s="119" t="s">
        <v>391</v>
      </c>
      <c r="K89" s="119" t="s">
        <v>188</v>
      </c>
      <c r="L89" s="121" t="s">
        <v>392</v>
      </c>
      <c r="M89" s="128" t="s">
        <v>393</v>
      </c>
      <c r="N89" s="146" t="s">
        <v>394</v>
      </c>
      <c r="O89" s="146" t="s">
        <v>172</v>
      </c>
      <c r="P89" s="182"/>
      <c r="Q89" s="118">
        <v>29</v>
      </c>
      <c r="R89" s="146" t="s">
        <v>226</v>
      </c>
      <c r="S89" s="108" t="e">
        <f>SUMIF([3]DATA!$B$1:$B$65536,'Appendix O'!$AP89,[3]DATA!O$1:O$65536)</f>
        <v>#VALUE!</v>
      </c>
      <c r="T89" s="108">
        <v>0</v>
      </c>
      <c r="U89" s="108" t="e">
        <f t="shared" si="30"/>
        <v>#VALUE!</v>
      </c>
      <c r="V89" s="109" t="e">
        <f>SUM(SUMIF([3]DATA!$B$1:$B$65536,'Appendix O'!$AP89,[3]DATA!P$1:P$65536),SUMIF([3]DATA!$B$1:$B$65536,'Appendix O'!$AP89,[3]DATA!Q$1:Q$65536))</f>
        <v>#VALUE!</v>
      </c>
      <c r="W89" s="108">
        <v>1250000</v>
      </c>
      <c r="X89" s="110">
        <v>0</v>
      </c>
      <c r="Y89" s="108">
        <v>0</v>
      </c>
      <c r="Z89" s="108">
        <f t="shared" si="27"/>
        <v>0</v>
      </c>
      <c r="AA89" s="108"/>
      <c r="AB89" s="108">
        <f t="shared" si="28"/>
        <v>1250000</v>
      </c>
      <c r="AC89" s="111" t="e">
        <f t="shared" si="31"/>
        <v>#VALUE!</v>
      </c>
      <c r="AD89" s="111" t="e">
        <f t="shared" si="33"/>
        <v>#VALUE!</v>
      </c>
      <c r="AE89" s="112">
        <f t="shared" si="29"/>
        <v>0</v>
      </c>
      <c r="AF89" s="201">
        <v>40724</v>
      </c>
      <c r="AG89" s="154">
        <v>46</v>
      </c>
      <c r="AH89" s="114" t="s">
        <v>395</v>
      </c>
      <c r="AI89" s="115" t="s">
        <v>228</v>
      </c>
      <c r="AJ89" s="107" t="s">
        <v>396</v>
      </c>
      <c r="AK89" s="107" t="s">
        <v>384</v>
      </c>
      <c r="AL89" s="107"/>
      <c r="AM89" s="115" t="s">
        <v>397</v>
      </c>
      <c r="AN89" s="116">
        <v>41082</v>
      </c>
      <c r="AO89" s="121" t="s">
        <v>404</v>
      </c>
      <c r="AP89" s="197" t="str">
        <f t="shared" si="32"/>
        <v>525/020/4/36/1115</v>
      </c>
    </row>
    <row r="90" spans="1:42" s="198" customFormat="1" ht="35.1" customHeight="1">
      <c r="A90" s="107" t="s">
        <v>406</v>
      </c>
      <c r="B90" s="118">
        <v>525020</v>
      </c>
      <c r="C90" s="118">
        <v>4</v>
      </c>
      <c r="D90" s="118">
        <v>36</v>
      </c>
      <c r="E90" s="118">
        <v>1116</v>
      </c>
      <c r="F90" s="119" t="s">
        <v>168</v>
      </c>
      <c r="G90" s="118">
        <v>11</v>
      </c>
      <c r="H90" s="119" t="s">
        <v>167</v>
      </c>
      <c r="I90" s="119" t="s">
        <v>167</v>
      </c>
      <c r="J90" s="119" t="s">
        <v>391</v>
      </c>
      <c r="K90" s="119" t="s">
        <v>188</v>
      </c>
      <c r="L90" s="121" t="s">
        <v>392</v>
      </c>
      <c r="M90" s="128" t="s">
        <v>393</v>
      </c>
      <c r="N90" s="146" t="s">
        <v>394</v>
      </c>
      <c r="O90" s="146" t="s">
        <v>172</v>
      </c>
      <c r="P90" s="182"/>
      <c r="Q90" s="118">
        <v>41</v>
      </c>
      <c r="R90" s="146" t="s">
        <v>226</v>
      </c>
      <c r="S90" s="108" t="e">
        <f>SUMIF([3]DATA!$B$1:$B$65536,'Appendix O'!$AP90,[3]DATA!O$1:O$65536)</f>
        <v>#VALUE!</v>
      </c>
      <c r="T90" s="108">
        <v>0</v>
      </c>
      <c r="U90" s="108" t="e">
        <f t="shared" si="30"/>
        <v>#VALUE!</v>
      </c>
      <c r="V90" s="109" t="e">
        <f>SUM(SUMIF([3]DATA!$B$1:$B$65536,'Appendix O'!$AP90,[3]DATA!P$1:P$65536),SUMIF([3]DATA!$B$1:$B$65536,'Appendix O'!$AP90,[3]DATA!Q$1:Q$65536))</f>
        <v>#VALUE!</v>
      </c>
      <c r="W90" s="108">
        <v>1000000</v>
      </c>
      <c r="X90" s="110">
        <v>0</v>
      </c>
      <c r="Y90" s="108">
        <v>1285526.28</v>
      </c>
      <c r="Z90" s="108">
        <f t="shared" si="27"/>
        <v>1285526.28</v>
      </c>
      <c r="AA90" s="108"/>
      <c r="AB90" s="108">
        <f t="shared" si="28"/>
        <v>-285526.28000000003</v>
      </c>
      <c r="AC90" s="111" t="e">
        <f t="shared" si="31"/>
        <v>#VALUE!</v>
      </c>
      <c r="AD90" s="111" t="e">
        <f t="shared" si="33"/>
        <v>#VALUE!</v>
      </c>
      <c r="AE90" s="112">
        <f t="shared" si="29"/>
        <v>1.28552628</v>
      </c>
      <c r="AF90" s="201">
        <v>40724</v>
      </c>
      <c r="AG90" s="154">
        <v>46</v>
      </c>
      <c r="AH90" s="114" t="s">
        <v>395</v>
      </c>
      <c r="AI90" s="115" t="s">
        <v>228</v>
      </c>
      <c r="AJ90" s="107" t="s">
        <v>396</v>
      </c>
      <c r="AK90" s="107" t="s">
        <v>384</v>
      </c>
      <c r="AL90" s="107"/>
      <c r="AM90" s="115" t="s">
        <v>397</v>
      </c>
      <c r="AN90" s="116">
        <v>41082</v>
      </c>
      <c r="AO90" s="121" t="s">
        <v>404</v>
      </c>
      <c r="AP90" s="197" t="str">
        <f t="shared" si="32"/>
        <v>525/020/4/36/1116</v>
      </c>
    </row>
    <row r="91" spans="1:42" s="198" customFormat="1" ht="35.1" customHeight="1">
      <c r="A91" s="107" t="s">
        <v>407</v>
      </c>
      <c r="B91" s="118">
        <v>525020</v>
      </c>
      <c r="C91" s="118">
        <v>4</v>
      </c>
      <c r="D91" s="118">
        <v>36</v>
      </c>
      <c r="E91" s="118">
        <v>1117</v>
      </c>
      <c r="F91" s="119" t="s">
        <v>168</v>
      </c>
      <c r="G91" s="118">
        <v>11</v>
      </c>
      <c r="H91" s="119" t="s">
        <v>167</v>
      </c>
      <c r="I91" s="119" t="s">
        <v>167</v>
      </c>
      <c r="J91" s="119" t="s">
        <v>391</v>
      </c>
      <c r="K91" s="119" t="s">
        <v>188</v>
      </c>
      <c r="L91" s="121" t="s">
        <v>392</v>
      </c>
      <c r="M91" s="128" t="s">
        <v>393</v>
      </c>
      <c r="N91" s="146" t="s">
        <v>394</v>
      </c>
      <c r="O91" s="146" t="s">
        <v>172</v>
      </c>
      <c r="P91" s="182"/>
      <c r="Q91" s="118" t="s">
        <v>970</v>
      </c>
      <c r="R91" s="146" t="s">
        <v>226</v>
      </c>
      <c r="S91" s="108" t="e">
        <f>SUMIF([3]DATA!$B$1:$B$65536,'Appendix O'!$AP91,[3]DATA!O$1:O$65536)</f>
        <v>#VALUE!</v>
      </c>
      <c r="T91" s="108">
        <v>0</v>
      </c>
      <c r="U91" s="108" t="e">
        <f t="shared" si="30"/>
        <v>#VALUE!</v>
      </c>
      <c r="V91" s="109" t="e">
        <f>SUM(SUMIF([3]DATA!$B$1:$B$65536,'Appendix O'!$AP91,[3]DATA!P$1:P$65536),SUMIF([3]DATA!$B$1:$B$65536,'Appendix O'!$AP91,[3]DATA!Q$1:Q$65536))</f>
        <v>#VALUE!</v>
      </c>
      <c r="W91" s="108">
        <v>1000000</v>
      </c>
      <c r="X91" s="110">
        <v>0</v>
      </c>
      <c r="Y91" s="108">
        <v>579363.23</v>
      </c>
      <c r="Z91" s="108">
        <f t="shared" si="27"/>
        <v>579363.23</v>
      </c>
      <c r="AA91" s="108"/>
      <c r="AB91" s="108">
        <f t="shared" si="28"/>
        <v>420636.77</v>
      </c>
      <c r="AC91" s="111" t="e">
        <f t="shared" si="31"/>
        <v>#VALUE!</v>
      </c>
      <c r="AD91" s="111" t="e">
        <f t="shared" si="33"/>
        <v>#VALUE!</v>
      </c>
      <c r="AE91" s="112">
        <f t="shared" si="29"/>
        <v>0.57936323000000001</v>
      </c>
      <c r="AF91" s="201">
        <v>40724</v>
      </c>
      <c r="AG91" s="154">
        <v>46</v>
      </c>
      <c r="AH91" s="114" t="s">
        <v>395</v>
      </c>
      <c r="AI91" s="115" t="s">
        <v>228</v>
      </c>
      <c r="AJ91" s="107" t="s">
        <v>396</v>
      </c>
      <c r="AK91" s="107" t="s">
        <v>384</v>
      </c>
      <c r="AL91" s="107"/>
      <c r="AM91" s="115" t="s">
        <v>397</v>
      </c>
      <c r="AN91" s="116">
        <v>41082</v>
      </c>
      <c r="AO91" s="121" t="s">
        <v>404</v>
      </c>
      <c r="AP91" s="197" t="str">
        <f t="shared" si="32"/>
        <v>525/020/4/36/1117</v>
      </c>
    </row>
    <row r="92" spans="1:42" s="198" customFormat="1" ht="35.1" customHeight="1">
      <c r="A92" s="107" t="s">
        <v>408</v>
      </c>
      <c r="B92" s="118">
        <v>525020</v>
      </c>
      <c r="C92" s="118">
        <v>4</v>
      </c>
      <c r="D92" s="118">
        <v>36</v>
      </c>
      <c r="E92" s="118">
        <v>1118</v>
      </c>
      <c r="F92" s="119" t="s">
        <v>168</v>
      </c>
      <c r="G92" s="118">
        <v>11</v>
      </c>
      <c r="H92" s="119" t="s">
        <v>167</v>
      </c>
      <c r="I92" s="119" t="s">
        <v>167</v>
      </c>
      <c r="J92" s="119" t="s">
        <v>391</v>
      </c>
      <c r="K92" s="119" t="s">
        <v>188</v>
      </c>
      <c r="L92" s="121" t="s">
        <v>392</v>
      </c>
      <c r="M92" s="128" t="s">
        <v>393</v>
      </c>
      <c r="N92" s="146" t="s">
        <v>394</v>
      </c>
      <c r="O92" s="146" t="s">
        <v>172</v>
      </c>
      <c r="P92" s="182"/>
      <c r="Q92" s="118">
        <v>25</v>
      </c>
      <c r="R92" s="146" t="s">
        <v>226</v>
      </c>
      <c r="S92" s="108" t="e">
        <f>SUMIF([3]DATA!$B$1:$B$65536,'Appendix O'!$AP92,[3]DATA!O$1:O$65536)</f>
        <v>#VALUE!</v>
      </c>
      <c r="T92" s="108">
        <v>0</v>
      </c>
      <c r="U92" s="108" t="e">
        <f t="shared" si="30"/>
        <v>#VALUE!</v>
      </c>
      <c r="V92" s="109" t="e">
        <f>SUM(SUMIF([3]DATA!$B$1:$B$65536,'Appendix O'!$AP92,[3]DATA!P$1:P$65536),SUMIF([3]DATA!$B$1:$B$65536,'Appendix O'!$AP92,[3]DATA!Q$1:Q$65536))</f>
        <v>#VALUE!</v>
      </c>
      <c r="W92" s="108">
        <v>1250000</v>
      </c>
      <c r="X92" s="110">
        <v>0</v>
      </c>
      <c r="Y92" s="108">
        <v>0</v>
      </c>
      <c r="Z92" s="108">
        <f t="shared" si="27"/>
        <v>0</v>
      </c>
      <c r="AA92" s="108"/>
      <c r="AB92" s="108">
        <f t="shared" si="28"/>
        <v>1250000</v>
      </c>
      <c r="AC92" s="111" t="e">
        <f t="shared" si="31"/>
        <v>#VALUE!</v>
      </c>
      <c r="AD92" s="111" t="e">
        <f t="shared" si="33"/>
        <v>#VALUE!</v>
      </c>
      <c r="AE92" s="112">
        <f t="shared" si="29"/>
        <v>0</v>
      </c>
      <c r="AF92" s="201">
        <v>40724</v>
      </c>
      <c r="AG92" s="154">
        <v>46</v>
      </c>
      <c r="AH92" s="114" t="s">
        <v>395</v>
      </c>
      <c r="AI92" s="115" t="s">
        <v>228</v>
      </c>
      <c r="AJ92" s="107" t="s">
        <v>396</v>
      </c>
      <c r="AK92" s="107" t="s">
        <v>384</v>
      </c>
      <c r="AL92" s="107"/>
      <c r="AM92" s="115" t="s">
        <v>397</v>
      </c>
      <c r="AN92" s="116">
        <v>41082</v>
      </c>
      <c r="AO92" s="121" t="s">
        <v>404</v>
      </c>
      <c r="AP92" s="197" t="str">
        <f t="shared" si="32"/>
        <v>525/020/4/36/1118</v>
      </c>
    </row>
    <row r="93" spans="1:42" s="198" customFormat="1" ht="35.1" customHeight="1">
      <c r="A93" s="107" t="s">
        <v>409</v>
      </c>
      <c r="B93" s="118">
        <v>525020</v>
      </c>
      <c r="C93" s="118">
        <v>4</v>
      </c>
      <c r="D93" s="118">
        <v>36</v>
      </c>
      <c r="E93" s="118">
        <v>1119</v>
      </c>
      <c r="F93" s="119" t="s">
        <v>168</v>
      </c>
      <c r="G93" s="118">
        <v>11</v>
      </c>
      <c r="H93" s="119" t="s">
        <v>167</v>
      </c>
      <c r="I93" s="119" t="s">
        <v>167</v>
      </c>
      <c r="J93" s="119" t="s">
        <v>391</v>
      </c>
      <c r="K93" s="119" t="s">
        <v>188</v>
      </c>
      <c r="L93" s="121" t="s">
        <v>392</v>
      </c>
      <c r="M93" s="128" t="s">
        <v>393</v>
      </c>
      <c r="N93" s="146" t="s">
        <v>394</v>
      </c>
      <c r="O93" s="146" t="s">
        <v>172</v>
      </c>
      <c r="P93" s="182"/>
      <c r="Q93" s="118" t="s">
        <v>971</v>
      </c>
      <c r="R93" s="146" t="s">
        <v>226</v>
      </c>
      <c r="S93" s="108" t="e">
        <f>SUMIF([3]DATA!$B$1:$B$65536,'Appendix O'!$AP93,[3]DATA!O$1:O$65536)</f>
        <v>#VALUE!</v>
      </c>
      <c r="T93" s="108">
        <v>0</v>
      </c>
      <c r="U93" s="108" t="e">
        <f t="shared" si="30"/>
        <v>#VALUE!</v>
      </c>
      <c r="V93" s="109" t="e">
        <f>SUM(SUMIF([3]DATA!$B$1:$B$65536,'Appendix O'!$AP93,[3]DATA!P$1:P$65536),SUMIF([3]DATA!$B$1:$B$65536,'Appendix O'!$AP93,[3]DATA!Q$1:Q$65536))</f>
        <v>#VALUE!</v>
      </c>
      <c r="W93" s="108">
        <v>1000000</v>
      </c>
      <c r="X93" s="110">
        <v>0</v>
      </c>
      <c r="Y93" s="108">
        <v>117732.98</v>
      </c>
      <c r="Z93" s="108">
        <f t="shared" si="27"/>
        <v>117732.98</v>
      </c>
      <c r="AA93" s="108"/>
      <c r="AB93" s="108">
        <f t="shared" si="28"/>
        <v>882267.02</v>
      </c>
      <c r="AC93" s="111" t="e">
        <f t="shared" si="31"/>
        <v>#VALUE!</v>
      </c>
      <c r="AD93" s="111" t="e">
        <f t="shared" si="33"/>
        <v>#VALUE!</v>
      </c>
      <c r="AE93" s="112">
        <f t="shared" si="29"/>
        <v>0.11773298</v>
      </c>
      <c r="AF93" s="201">
        <v>40724</v>
      </c>
      <c r="AG93" s="154">
        <v>46</v>
      </c>
      <c r="AH93" s="114" t="s">
        <v>395</v>
      </c>
      <c r="AI93" s="115" t="s">
        <v>228</v>
      </c>
      <c r="AJ93" s="107" t="s">
        <v>396</v>
      </c>
      <c r="AK93" s="107" t="s">
        <v>384</v>
      </c>
      <c r="AL93" s="107"/>
      <c r="AM93" s="115" t="s">
        <v>397</v>
      </c>
      <c r="AN93" s="116">
        <v>41082</v>
      </c>
      <c r="AO93" s="121" t="s">
        <v>404</v>
      </c>
      <c r="AP93" s="197" t="str">
        <f t="shared" si="32"/>
        <v>525/020/4/36/1119</v>
      </c>
    </row>
    <row r="94" spans="1:42" s="198" customFormat="1" ht="35.1" customHeight="1">
      <c r="A94" s="107" t="s">
        <v>410</v>
      </c>
      <c r="B94" s="118">
        <v>525020</v>
      </c>
      <c r="C94" s="118">
        <v>4</v>
      </c>
      <c r="D94" s="118">
        <v>36</v>
      </c>
      <c r="E94" s="118">
        <v>1120</v>
      </c>
      <c r="F94" s="119" t="s">
        <v>168</v>
      </c>
      <c r="G94" s="118">
        <v>11</v>
      </c>
      <c r="H94" s="119" t="s">
        <v>167</v>
      </c>
      <c r="I94" s="119" t="s">
        <v>167</v>
      </c>
      <c r="J94" s="119" t="s">
        <v>391</v>
      </c>
      <c r="K94" s="119" t="s">
        <v>188</v>
      </c>
      <c r="L94" s="121" t="s">
        <v>392</v>
      </c>
      <c r="M94" s="128" t="s">
        <v>393</v>
      </c>
      <c r="N94" s="146" t="s">
        <v>394</v>
      </c>
      <c r="O94" s="146" t="s">
        <v>172</v>
      </c>
      <c r="P94" s="182"/>
      <c r="Q94" s="118">
        <v>38</v>
      </c>
      <c r="R94" s="146" t="s">
        <v>226</v>
      </c>
      <c r="S94" s="108" t="e">
        <f>SUMIF([3]DATA!$B$1:$B$65536,'Appendix O'!$AP94,[3]DATA!O$1:O$65536)</f>
        <v>#VALUE!</v>
      </c>
      <c r="T94" s="108">
        <v>0</v>
      </c>
      <c r="U94" s="108" t="e">
        <f t="shared" si="30"/>
        <v>#VALUE!</v>
      </c>
      <c r="V94" s="109" t="e">
        <f>SUM(SUMIF([3]DATA!$B$1:$B$65536,'Appendix O'!$AP94,[3]DATA!P$1:P$65536),SUMIF([3]DATA!$B$1:$B$65536,'Appendix O'!$AP94,[3]DATA!Q$1:Q$65536))</f>
        <v>#VALUE!</v>
      </c>
      <c r="W94" s="108">
        <v>600000</v>
      </c>
      <c r="X94" s="110">
        <v>0</v>
      </c>
      <c r="Y94" s="108">
        <v>588377.18999999994</v>
      </c>
      <c r="Z94" s="108">
        <f t="shared" si="27"/>
        <v>588377.18999999994</v>
      </c>
      <c r="AA94" s="108"/>
      <c r="AB94" s="108">
        <f t="shared" si="28"/>
        <v>11622.810000000056</v>
      </c>
      <c r="AC94" s="111" t="e">
        <f t="shared" si="31"/>
        <v>#VALUE!</v>
      </c>
      <c r="AD94" s="111" t="e">
        <f t="shared" si="33"/>
        <v>#VALUE!</v>
      </c>
      <c r="AE94" s="112">
        <f t="shared" si="29"/>
        <v>0.98062864999999988</v>
      </c>
      <c r="AF94" s="201">
        <v>40724</v>
      </c>
      <c r="AG94" s="154">
        <v>46</v>
      </c>
      <c r="AH94" s="114" t="s">
        <v>395</v>
      </c>
      <c r="AI94" s="115" t="s">
        <v>228</v>
      </c>
      <c r="AJ94" s="107" t="s">
        <v>396</v>
      </c>
      <c r="AK94" s="107" t="s">
        <v>384</v>
      </c>
      <c r="AL94" s="107"/>
      <c r="AM94" s="115" t="s">
        <v>397</v>
      </c>
      <c r="AN94" s="116">
        <v>41082</v>
      </c>
      <c r="AO94" s="121" t="s">
        <v>404</v>
      </c>
      <c r="AP94" s="197" t="str">
        <f t="shared" si="32"/>
        <v>525/020/4/36/1120</v>
      </c>
    </row>
    <row r="95" spans="1:42" s="198" customFormat="1" ht="35.1" customHeight="1">
      <c r="A95" s="107" t="s">
        <v>411</v>
      </c>
      <c r="B95" s="118">
        <v>525020</v>
      </c>
      <c r="C95" s="118">
        <v>4</v>
      </c>
      <c r="D95" s="118">
        <v>36</v>
      </c>
      <c r="E95" s="118">
        <v>1121</v>
      </c>
      <c r="F95" s="119" t="s">
        <v>168</v>
      </c>
      <c r="G95" s="118">
        <v>11</v>
      </c>
      <c r="H95" s="119" t="s">
        <v>167</v>
      </c>
      <c r="I95" s="119" t="s">
        <v>167</v>
      </c>
      <c r="J95" s="119" t="s">
        <v>391</v>
      </c>
      <c r="K95" s="119" t="s">
        <v>188</v>
      </c>
      <c r="L95" s="121" t="s">
        <v>392</v>
      </c>
      <c r="M95" s="128" t="s">
        <v>393</v>
      </c>
      <c r="N95" s="146" t="s">
        <v>394</v>
      </c>
      <c r="O95" s="146" t="s">
        <v>172</v>
      </c>
      <c r="P95" s="182"/>
      <c r="Q95" s="118">
        <v>40</v>
      </c>
      <c r="R95" s="146" t="s">
        <v>226</v>
      </c>
      <c r="S95" s="108" t="e">
        <f>SUMIF([3]DATA!$B$1:$B$65536,'Appendix O'!$AP95,[3]DATA!O$1:O$65536)</f>
        <v>#VALUE!</v>
      </c>
      <c r="T95" s="108">
        <v>0</v>
      </c>
      <c r="U95" s="108" t="e">
        <f t="shared" si="30"/>
        <v>#VALUE!</v>
      </c>
      <c r="V95" s="109" t="e">
        <f>SUM(SUMIF([3]DATA!$B$1:$B$65536,'Appendix O'!$AP95,[3]DATA!P$1:P$65536),SUMIF([3]DATA!$B$1:$B$65536,'Appendix O'!$AP95,[3]DATA!Q$1:Q$65536))</f>
        <v>#VALUE!</v>
      </c>
      <c r="W95" s="108">
        <v>600000</v>
      </c>
      <c r="X95" s="110">
        <v>0</v>
      </c>
      <c r="Y95" s="108">
        <v>0</v>
      </c>
      <c r="Z95" s="108">
        <f t="shared" si="27"/>
        <v>0</v>
      </c>
      <c r="AA95" s="108"/>
      <c r="AB95" s="108">
        <f t="shared" si="28"/>
        <v>600000</v>
      </c>
      <c r="AC95" s="111" t="e">
        <f t="shared" si="31"/>
        <v>#VALUE!</v>
      </c>
      <c r="AD95" s="111" t="e">
        <f t="shared" si="33"/>
        <v>#VALUE!</v>
      </c>
      <c r="AE95" s="112">
        <f t="shared" si="29"/>
        <v>0</v>
      </c>
      <c r="AF95" s="201">
        <v>40724</v>
      </c>
      <c r="AG95" s="154">
        <v>46</v>
      </c>
      <c r="AH95" s="114" t="s">
        <v>395</v>
      </c>
      <c r="AI95" s="115" t="s">
        <v>228</v>
      </c>
      <c r="AJ95" s="107" t="s">
        <v>396</v>
      </c>
      <c r="AK95" s="107" t="s">
        <v>384</v>
      </c>
      <c r="AL95" s="107"/>
      <c r="AM95" s="115" t="s">
        <v>397</v>
      </c>
      <c r="AN95" s="116">
        <v>41082</v>
      </c>
      <c r="AO95" s="121" t="s">
        <v>404</v>
      </c>
      <c r="AP95" s="197" t="str">
        <f t="shared" si="32"/>
        <v>525/020/4/36/1121</v>
      </c>
    </row>
    <row r="96" spans="1:42" s="198" customFormat="1" ht="35.1" customHeight="1">
      <c r="A96" s="107" t="s">
        <v>412</v>
      </c>
      <c r="B96" s="118">
        <v>525020</v>
      </c>
      <c r="C96" s="118">
        <v>4</v>
      </c>
      <c r="D96" s="118">
        <v>36</v>
      </c>
      <c r="E96" s="118">
        <v>1122</v>
      </c>
      <c r="F96" s="119" t="s">
        <v>168</v>
      </c>
      <c r="G96" s="118">
        <v>11</v>
      </c>
      <c r="H96" s="119" t="s">
        <v>167</v>
      </c>
      <c r="I96" s="119" t="s">
        <v>167</v>
      </c>
      <c r="J96" s="119" t="s">
        <v>391</v>
      </c>
      <c r="K96" s="119" t="s">
        <v>188</v>
      </c>
      <c r="L96" s="121" t="s">
        <v>392</v>
      </c>
      <c r="M96" s="128" t="s">
        <v>393</v>
      </c>
      <c r="N96" s="146" t="s">
        <v>394</v>
      </c>
      <c r="O96" s="146" t="s">
        <v>172</v>
      </c>
      <c r="P96" s="182"/>
      <c r="Q96" s="118">
        <v>36</v>
      </c>
      <c r="R96" s="146" t="s">
        <v>226</v>
      </c>
      <c r="S96" s="108" t="e">
        <f>SUMIF([3]DATA!$B$1:$B$65536,'Appendix O'!$AP96,[3]DATA!O$1:O$65536)</f>
        <v>#VALUE!</v>
      </c>
      <c r="T96" s="108">
        <v>0</v>
      </c>
      <c r="U96" s="108" t="e">
        <f t="shared" si="30"/>
        <v>#VALUE!</v>
      </c>
      <c r="V96" s="109" t="e">
        <f>SUM(SUMIF([3]DATA!$B$1:$B$65536,'Appendix O'!$AP96,[3]DATA!P$1:P$65536),SUMIF([3]DATA!$B$1:$B$65536,'Appendix O'!$AP96,[3]DATA!Q$1:Q$65536))</f>
        <v>#VALUE!</v>
      </c>
      <c r="W96" s="108">
        <v>600000</v>
      </c>
      <c r="X96" s="110">
        <v>0</v>
      </c>
      <c r="Y96" s="108">
        <v>0</v>
      </c>
      <c r="Z96" s="108">
        <f t="shared" si="27"/>
        <v>0</v>
      </c>
      <c r="AA96" s="108"/>
      <c r="AB96" s="108">
        <f t="shared" si="28"/>
        <v>600000</v>
      </c>
      <c r="AC96" s="111" t="e">
        <f t="shared" si="31"/>
        <v>#VALUE!</v>
      </c>
      <c r="AD96" s="111" t="e">
        <f t="shared" si="33"/>
        <v>#VALUE!</v>
      </c>
      <c r="AE96" s="112">
        <f t="shared" si="29"/>
        <v>0</v>
      </c>
      <c r="AF96" s="201">
        <v>40724</v>
      </c>
      <c r="AG96" s="154">
        <v>46</v>
      </c>
      <c r="AH96" s="114" t="s">
        <v>395</v>
      </c>
      <c r="AI96" s="115" t="s">
        <v>228</v>
      </c>
      <c r="AJ96" s="107" t="s">
        <v>396</v>
      </c>
      <c r="AK96" s="107" t="s">
        <v>384</v>
      </c>
      <c r="AL96" s="107"/>
      <c r="AM96" s="115" t="s">
        <v>397</v>
      </c>
      <c r="AN96" s="116">
        <v>41082</v>
      </c>
      <c r="AO96" s="121" t="s">
        <v>404</v>
      </c>
      <c r="AP96" s="197" t="str">
        <f t="shared" si="32"/>
        <v>525/020/4/36/1122</v>
      </c>
    </row>
    <row r="97" spans="1:43" s="198" customFormat="1" ht="35.1" customHeight="1">
      <c r="A97" s="107" t="s">
        <v>413</v>
      </c>
      <c r="B97" s="118">
        <v>525020</v>
      </c>
      <c r="C97" s="118">
        <v>4</v>
      </c>
      <c r="D97" s="118">
        <v>36</v>
      </c>
      <c r="E97" s="118">
        <v>1123</v>
      </c>
      <c r="F97" s="119" t="s">
        <v>168</v>
      </c>
      <c r="G97" s="118">
        <v>11</v>
      </c>
      <c r="H97" s="119" t="s">
        <v>167</v>
      </c>
      <c r="I97" s="119" t="s">
        <v>167</v>
      </c>
      <c r="J97" s="119" t="s">
        <v>391</v>
      </c>
      <c r="K97" s="119" t="s">
        <v>188</v>
      </c>
      <c r="L97" s="121" t="s">
        <v>392</v>
      </c>
      <c r="M97" s="128" t="s">
        <v>393</v>
      </c>
      <c r="N97" s="146" t="s">
        <v>394</v>
      </c>
      <c r="O97" s="146" t="s">
        <v>172</v>
      </c>
      <c r="P97" s="182"/>
      <c r="Q97" s="118">
        <v>36</v>
      </c>
      <c r="R97" s="146" t="s">
        <v>226</v>
      </c>
      <c r="S97" s="108" t="e">
        <f>SUMIF([3]DATA!$B$1:$B$65536,'Appendix O'!$AP97,[3]DATA!O$1:O$65536)</f>
        <v>#VALUE!</v>
      </c>
      <c r="T97" s="108">
        <v>0</v>
      </c>
      <c r="U97" s="108" t="e">
        <f t="shared" si="30"/>
        <v>#VALUE!</v>
      </c>
      <c r="V97" s="109" t="e">
        <f>SUM(SUMIF([3]DATA!$B$1:$B$65536,'Appendix O'!$AP97,[3]DATA!P$1:P$65536),SUMIF([3]DATA!$B$1:$B$65536,'Appendix O'!$AP97,[3]DATA!Q$1:Q$65536))</f>
        <v>#VALUE!</v>
      </c>
      <c r="W97" s="108">
        <v>600000</v>
      </c>
      <c r="X97" s="110">
        <v>0</v>
      </c>
      <c r="Y97" s="108">
        <v>279166.65999999997</v>
      </c>
      <c r="Z97" s="108">
        <f t="shared" si="27"/>
        <v>279166.65999999997</v>
      </c>
      <c r="AA97" s="108"/>
      <c r="AB97" s="108">
        <f t="shared" si="28"/>
        <v>320833.34000000003</v>
      </c>
      <c r="AC97" s="111" t="e">
        <f t="shared" si="31"/>
        <v>#VALUE!</v>
      </c>
      <c r="AD97" s="111" t="e">
        <f t="shared" si="33"/>
        <v>#VALUE!</v>
      </c>
      <c r="AE97" s="112">
        <f t="shared" si="29"/>
        <v>0.46527776666666665</v>
      </c>
      <c r="AF97" s="201">
        <v>40724</v>
      </c>
      <c r="AG97" s="154">
        <v>46</v>
      </c>
      <c r="AH97" s="114" t="s">
        <v>395</v>
      </c>
      <c r="AI97" s="115" t="s">
        <v>228</v>
      </c>
      <c r="AJ97" s="107" t="s">
        <v>396</v>
      </c>
      <c r="AK97" s="107" t="s">
        <v>384</v>
      </c>
      <c r="AL97" s="107"/>
      <c r="AM97" s="115" t="s">
        <v>397</v>
      </c>
      <c r="AN97" s="116">
        <v>41082</v>
      </c>
      <c r="AO97" s="121" t="s">
        <v>404</v>
      </c>
      <c r="AP97" s="197" t="str">
        <f t="shared" si="32"/>
        <v>525/020/4/36/1123</v>
      </c>
    </row>
    <row r="98" spans="1:43" s="198" customFormat="1" ht="35.1" customHeight="1">
      <c r="A98" s="107" t="s">
        <v>414</v>
      </c>
      <c r="B98" s="118">
        <v>525020</v>
      </c>
      <c r="C98" s="118">
        <v>4</v>
      </c>
      <c r="D98" s="118">
        <v>36</v>
      </c>
      <c r="E98" s="118">
        <v>1131</v>
      </c>
      <c r="F98" s="119" t="s">
        <v>168</v>
      </c>
      <c r="G98" s="118">
        <v>11</v>
      </c>
      <c r="H98" s="119" t="s">
        <v>167</v>
      </c>
      <c r="I98" s="119" t="s">
        <v>167</v>
      </c>
      <c r="J98" s="119" t="s">
        <v>391</v>
      </c>
      <c r="K98" s="119" t="s">
        <v>188</v>
      </c>
      <c r="L98" s="121" t="s">
        <v>392</v>
      </c>
      <c r="M98" s="128" t="s">
        <v>393</v>
      </c>
      <c r="N98" s="146" t="s">
        <v>394</v>
      </c>
      <c r="O98" s="146" t="s">
        <v>172</v>
      </c>
      <c r="P98" s="182"/>
      <c r="Q98" s="118">
        <v>32</v>
      </c>
      <c r="R98" s="146" t="s">
        <v>226</v>
      </c>
      <c r="S98" s="108" t="e">
        <f>SUMIF([3]DATA!$B$1:$B$65536,'Appendix O'!$AP98,[3]DATA!O$1:O$65536)</f>
        <v>#VALUE!</v>
      </c>
      <c r="T98" s="108">
        <v>0</v>
      </c>
      <c r="U98" s="108" t="e">
        <f t="shared" si="30"/>
        <v>#VALUE!</v>
      </c>
      <c r="V98" s="109" t="e">
        <f>SUM(SUMIF([3]DATA!$B$1:$B$65536,'Appendix O'!$AP98,[3]DATA!P$1:P$65536),SUMIF([3]DATA!$B$1:$B$65536,'Appendix O'!$AP98,[3]DATA!Q$1:Q$65536))</f>
        <v>#VALUE!</v>
      </c>
      <c r="W98" s="108">
        <v>106789</v>
      </c>
      <c r="X98" s="110">
        <v>0</v>
      </c>
      <c r="Y98" s="108">
        <v>98807.89</v>
      </c>
      <c r="Z98" s="108">
        <f t="shared" si="27"/>
        <v>98807.89</v>
      </c>
      <c r="AA98" s="108"/>
      <c r="AB98" s="108">
        <f t="shared" si="28"/>
        <v>7981.1100000000006</v>
      </c>
      <c r="AC98" s="111" t="e">
        <f t="shared" si="31"/>
        <v>#VALUE!</v>
      </c>
      <c r="AD98" s="111" t="e">
        <f t="shared" si="33"/>
        <v>#VALUE!</v>
      </c>
      <c r="AE98" s="112">
        <f t="shared" si="29"/>
        <v>0.92526280796711269</v>
      </c>
      <c r="AF98" s="201">
        <v>40724</v>
      </c>
      <c r="AG98" s="154">
        <v>46</v>
      </c>
      <c r="AH98" s="114" t="s">
        <v>395</v>
      </c>
      <c r="AI98" s="115" t="s">
        <v>228</v>
      </c>
      <c r="AJ98" s="107" t="s">
        <v>396</v>
      </c>
      <c r="AK98" s="107" t="s">
        <v>384</v>
      </c>
      <c r="AL98" s="107"/>
      <c r="AM98" s="115" t="s">
        <v>397</v>
      </c>
      <c r="AN98" s="116">
        <v>41082</v>
      </c>
      <c r="AO98" s="121" t="s">
        <v>404</v>
      </c>
      <c r="AP98" s="197" t="str">
        <f t="shared" si="32"/>
        <v>525/020/4/36/1131</v>
      </c>
    </row>
    <row r="99" spans="1:43" s="198" customFormat="1" ht="49.5" customHeight="1">
      <c r="A99" s="107" t="s">
        <v>415</v>
      </c>
      <c r="B99" s="118">
        <v>525025</v>
      </c>
      <c r="C99" s="118">
        <v>4</v>
      </c>
      <c r="D99" s="118">
        <v>36</v>
      </c>
      <c r="E99" s="118">
        <v>1027</v>
      </c>
      <c r="F99" s="119" t="s">
        <v>168</v>
      </c>
      <c r="G99" s="118">
        <v>11</v>
      </c>
      <c r="H99" s="119" t="s">
        <v>167</v>
      </c>
      <c r="I99" s="119" t="s">
        <v>167</v>
      </c>
      <c r="J99" s="119" t="s">
        <v>391</v>
      </c>
      <c r="K99" s="119" t="s">
        <v>188</v>
      </c>
      <c r="L99" s="121" t="s">
        <v>392</v>
      </c>
      <c r="M99" s="128" t="s">
        <v>393</v>
      </c>
      <c r="N99" s="146" t="s">
        <v>394</v>
      </c>
      <c r="O99" s="146" t="s">
        <v>172</v>
      </c>
      <c r="P99" s="182"/>
      <c r="Q99" s="118" t="s">
        <v>972</v>
      </c>
      <c r="R99" s="146" t="s">
        <v>226</v>
      </c>
      <c r="S99" s="108" t="e">
        <f>SUMIF([3]DATA!$B$1:$B$65536,'Appendix O'!$AP99,[3]DATA!O$1:O$65536)</f>
        <v>#VALUE!</v>
      </c>
      <c r="T99" s="108">
        <v>0</v>
      </c>
      <c r="U99" s="108" t="e">
        <f t="shared" si="30"/>
        <v>#VALUE!</v>
      </c>
      <c r="V99" s="109" t="e">
        <f>SUM(SUMIF([3]DATA!$B$1:$B$65536,'Appendix O'!$AP99,[3]DATA!P$1:P$65536),SUMIF([3]DATA!$B$1:$B$65536,'Appendix O'!$AP99,[3]DATA!Q$1:Q$65536))</f>
        <v>#VALUE!</v>
      </c>
      <c r="W99" s="108">
        <v>42375700</v>
      </c>
      <c r="X99" s="110">
        <v>4987950.0500000007</v>
      </c>
      <c r="Y99" s="108">
        <v>14792166.689999999</v>
      </c>
      <c r="Z99" s="108">
        <f t="shared" si="27"/>
        <v>19780116.740000002</v>
      </c>
      <c r="AA99" s="108"/>
      <c r="AB99" s="108">
        <f t="shared" si="28"/>
        <v>22595583.259999998</v>
      </c>
      <c r="AC99" s="111" t="e">
        <f t="shared" si="31"/>
        <v>#VALUE!</v>
      </c>
      <c r="AD99" s="111" t="e">
        <f>Z99/S99</f>
        <v>#VALUE!</v>
      </c>
      <c r="AE99" s="112">
        <f t="shared" si="29"/>
        <v>0.46677970487803155</v>
      </c>
      <c r="AF99" s="201">
        <v>40724</v>
      </c>
      <c r="AG99" s="113"/>
      <c r="AH99" s="114"/>
      <c r="AI99" s="115"/>
      <c r="AJ99" s="107" t="s">
        <v>416</v>
      </c>
      <c r="AK99" s="107"/>
      <c r="AL99" s="107"/>
      <c r="AM99" s="113" t="s">
        <v>417</v>
      </c>
      <c r="AN99" s="116">
        <v>40968</v>
      </c>
      <c r="AO99" s="121" t="s">
        <v>418</v>
      </c>
      <c r="AP99" s="197" t="str">
        <f t="shared" si="32"/>
        <v>525/025/4/36/1027</v>
      </c>
    </row>
    <row r="100" spans="1:43" s="203" customFormat="1" ht="35.1" customHeight="1">
      <c r="A100" s="107" t="s">
        <v>419</v>
      </c>
      <c r="B100" s="118">
        <v>525025</v>
      </c>
      <c r="C100" s="118">
        <v>4</v>
      </c>
      <c r="D100" s="118">
        <v>36</v>
      </c>
      <c r="E100" s="118">
        <v>1030</v>
      </c>
      <c r="F100" s="119" t="s">
        <v>168</v>
      </c>
      <c r="G100" s="118">
        <v>11</v>
      </c>
      <c r="H100" s="119" t="s">
        <v>167</v>
      </c>
      <c r="I100" s="119" t="s">
        <v>167</v>
      </c>
      <c r="J100" s="119" t="s">
        <v>391</v>
      </c>
      <c r="K100" s="119" t="s">
        <v>188</v>
      </c>
      <c r="L100" s="121" t="s">
        <v>392</v>
      </c>
      <c r="M100" s="128" t="s">
        <v>393</v>
      </c>
      <c r="N100" s="146" t="s">
        <v>400</v>
      </c>
      <c r="O100" s="146"/>
      <c r="P100" s="182" t="s">
        <v>172</v>
      </c>
      <c r="Q100" s="118" t="s">
        <v>973</v>
      </c>
      <c r="R100" s="146" t="s">
        <v>226</v>
      </c>
      <c r="S100" s="108" t="e">
        <f>SUMIF([3]DATA!$B$1:$B$65536,'Appendix O'!$AP100,[3]DATA!O$1:O$65536)</f>
        <v>#VALUE!</v>
      </c>
      <c r="T100" s="108">
        <v>0</v>
      </c>
      <c r="U100" s="108" t="e">
        <f t="shared" si="30"/>
        <v>#VALUE!</v>
      </c>
      <c r="V100" s="109" t="e">
        <f>SUM(SUMIF([3]DATA!$B$1:$B$65536,'Appendix O'!$AP100,[3]DATA!P$1:P$65536),SUMIF([3]DATA!$B$1:$B$65536,'Appendix O'!$AP100,[3]DATA!Q$1:Q$65536))</f>
        <v>#VALUE!</v>
      </c>
      <c r="W100" s="108">
        <v>5000000</v>
      </c>
      <c r="X100" s="110">
        <v>1550309.1400000001</v>
      </c>
      <c r="Y100" s="108">
        <v>661905.94999999995</v>
      </c>
      <c r="Z100" s="108">
        <f t="shared" si="27"/>
        <v>2212215.09</v>
      </c>
      <c r="AA100" s="108"/>
      <c r="AB100" s="108">
        <f t="shared" si="28"/>
        <v>2787784.91</v>
      </c>
      <c r="AC100" s="111" t="e">
        <f t="shared" si="31"/>
        <v>#VALUE!</v>
      </c>
      <c r="AD100" s="111" t="e">
        <f t="shared" ref="AD100:AD150" si="34">Z100/S100</f>
        <v>#VALUE!</v>
      </c>
      <c r="AE100" s="112">
        <f t="shared" si="29"/>
        <v>0.44244301799999997</v>
      </c>
      <c r="AF100" s="201">
        <v>40724</v>
      </c>
      <c r="AG100" s="154">
        <v>32</v>
      </c>
      <c r="AH100" s="114" t="s">
        <v>395</v>
      </c>
      <c r="AI100" s="115" t="s">
        <v>383</v>
      </c>
      <c r="AJ100" s="107" t="s">
        <v>248</v>
      </c>
      <c r="AK100" s="107" t="s">
        <v>384</v>
      </c>
      <c r="AL100" s="107"/>
      <c r="AM100" s="115" t="s">
        <v>420</v>
      </c>
      <c r="AN100" s="116">
        <v>40998</v>
      </c>
      <c r="AO100" s="107" t="s">
        <v>421</v>
      </c>
      <c r="AP100" s="202" t="str">
        <f t="shared" si="32"/>
        <v>525/025/4/36/1030</v>
      </c>
      <c r="AQ100" s="198"/>
    </row>
    <row r="101" spans="1:43" ht="30" customHeight="1">
      <c r="A101" s="107" t="s">
        <v>390</v>
      </c>
      <c r="B101" s="118">
        <v>525025</v>
      </c>
      <c r="C101" s="118">
        <v>6</v>
      </c>
      <c r="D101" s="118">
        <v>82</v>
      </c>
      <c r="E101" s="118">
        <v>1100</v>
      </c>
      <c r="F101" s="119" t="s">
        <v>168</v>
      </c>
      <c r="G101" s="118">
        <v>11</v>
      </c>
      <c r="H101" s="119" t="s">
        <v>167</v>
      </c>
      <c r="I101" s="119" t="s">
        <v>167</v>
      </c>
      <c r="J101" s="119" t="s">
        <v>391</v>
      </c>
      <c r="K101" s="119" t="s">
        <v>169</v>
      </c>
      <c r="L101" s="121" t="s">
        <v>392</v>
      </c>
      <c r="M101" s="128" t="s">
        <v>393</v>
      </c>
      <c r="N101" s="146"/>
      <c r="O101" s="146"/>
      <c r="P101" s="182" t="s">
        <v>172</v>
      </c>
      <c r="Q101" s="118">
        <v>46</v>
      </c>
      <c r="R101" s="284" t="s">
        <v>422</v>
      </c>
      <c r="S101" s="108" t="e">
        <f>SUMIF([3]DATA!$B$1:$B$65536,'Appendix O'!$AP101,[3]DATA!O$1:O$65536)</f>
        <v>#VALUE!</v>
      </c>
      <c r="T101" s="108">
        <v>5577424</v>
      </c>
      <c r="U101" s="108" t="e">
        <f t="shared" si="30"/>
        <v>#VALUE!</v>
      </c>
      <c r="V101" s="109"/>
      <c r="W101" s="108">
        <v>4309413</v>
      </c>
      <c r="X101" s="110">
        <v>1192639.58</v>
      </c>
      <c r="Y101" s="108">
        <v>3116772.61</v>
      </c>
      <c r="Z101" s="108">
        <f t="shared" si="27"/>
        <v>4309412.1899999995</v>
      </c>
      <c r="AA101" s="108"/>
      <c r="AB101" s="108">
        <f t="shared" si="28"/>
        <v>0.81000000052154064</v>
      </c>
      <c r="AC101" s="111" t="e">
        <f t="shared" si="31"/>
        <v>#VALUE!</v>
      </c>
      <c r="AD101" s="111" t="e">
        <f t="shared" si="34"/>
        <v>#VALUE!</v>
      </c>
      <c r="AE101" s="112">
        <f t="shared" si="29"/>
        <v>0.99999981203936583</v>
      </c>
      <c r="AF101" s="201"/>
      <c r="AG101" s="154"/>
      <c r="AH101" s="114"/>
      <c r="AI101" s="115"/>
      <c r="AM101" s="115" t="s">
        <v>423</v>
      </c>
      <c r="AN101" s="116">
        <v>40983</v>
      </c>
      <c r="AO101" s="107" t="s">
        <v>424</v>
      </c>
      <c r="AP101" s="117" t="str">
        <f t="shared" si="32"/>
        <v>525/025/6/82/1100</v>
      </c>
    </row>
    <row r="102" spans="1:43" ht="30" customHeight="1">
      <c r="A102" s="107" t="s">
        <v>390</v>
      </c>
      <c r="B102" s="118">
        <v>525025</v>
      </c>
      <c r="C102" s="118">
        <v>6</v>
      </c>
      <c r="D102" s="119" t="s">
        <v>167</v>
      </c>
      <c r="E102" s="118">
        <v>1103</v>
      </c>
      <c r="F102" s="119" t="s">
        <v>168</v>
      </c>
      <c r="G102" s="118">
        <v>11</v>
      </c>
      <c r="H102" s="119" t="s">
        <v>167</v>
      </c>
      <c r="I102" s="119" t="s">
        <v>167</v>
      </c>
      <c r="J102" s="119" t="s">
        <v>391</v>
      </c>
      <c r="K102" s="119" t="s">
        <v>169</v>
      </c>
      <c r="L102" s="121" t="s">
        <v>392</v>
      </c>
      <c r="M102" s="128" t="s">
        <v>393</v>
      </c>
      <c r="N102" s="146"/>
      <c r="O102" s="146"/>
      <c r="P102" s="182" t="s">
        <v>172</v>
      </c>
      <c r="Q102" s="118">
        <v>46</v>
      </c>
      <c r="R102" s="284" t="s">
        <v>173</v>
      </c>
      <c r="S102" s="108"/>
      <c r="T102" s="108"/>
      <c r="U102" s="108"/>
      <c r="V102" s="109"/>
      <c r="W102" s="108">
        <v>1268011</v>
      </c>
      <c r="X102" s="110"/>
      <c r="Y102" s="108">
        <v>0</v>
      </c>
      <c r="Z102" s="108">
        <v>0</v>
      </c>
      <c r="AA102" s="108"/>
      <c r="AB102" s="108">
        <f t="shared" si="28"/>
        <v>1268011</v>
      </c>
      <c r="AC102" s="111"/>
      <c r="AD102" s="111"/>
      <c r="AE102" s="112">
        <f t="shared" si="29"/>
        <v>0</v>
      </c>
      <c r="AF102" s="201"/>
      <c r="AG102" s="154"/>
      <c r="AH102" s="114"/>
      <c r="AI102" s="115"/>
      <c r="AM102" s="115"/>
      <c r="AN102" s="116"/>
      <c r="AO102" s="107"/>
      <c r="AP102" s="117" t="str">
        <f t="shared" si="32"/>
        <v>525/025/6/01/1103</v>
      </c>
    </row>
    <row r="103" spans="1:43" ht="30" customHeight="1">
      <c r="A103" s="107" t="s">
        <v>425</v>
      </c>
      <c r="B103" s="118">
        <v>525025</v>
      </c>
      <c r="C103" s="118">
        <v>6</v>
      </c>
      <c r="D103" s="118">
        <v>82</v>
      </c>
      <c r="E103" s="118">
        <v>1101</v>
      </c>
      <c r="F103" s="119" t="s">
        <v>168</v>
      </c>
      <c r="G103" s="118">
        <v>11</v>
      </c>
      <c r="H103" s="119" t="s">
        <v>167</v>
      </c>
      <c r="I103" s="119" t="s">
        <v>167</v>
      </c>
      <c r="J103" s="119" t="s">
        <v>391</v>
      </c>
      <c r="K103" s="119" t="s">
        <v>169</v>
      </c>
      <c r="L103" s="121" t="s">
        <v>392</v>
      </c>
      <c r="M103" s="128" t="s">
        <v>393</v>
      </c>
      <c r="N103" s="146"/>
      <c r="O103" s="146"/>
      <c r="P103" s="182" t="s">
        <v>172</v>
      </c>
      <c r="Q103" s="118" t="s">
        <v>968</v>
      </c>
      <c r="R103" s="284" t="s">
        <v>422</v>
      </c>
      <c r="S103" s="108" t="e">
        <f>SUMIF([3]DATA!$B$1:$B$65536,'Appendix O'!$AP103,[3]DATA!O$1:O$65536)</f>
        <v>#VALUE!</v>
      </c>
      <c r="T103" s="108">
        <v>10000000</v>
      </c>
      <c r="U103" s="108" t="e">
        <f t="shared" si="30"/>
        <v>#VALUE!</v>
      </c>
      <c r="V103" s="109"/>
      <c r="W103" s="108">
        <v>5757674</v>
      </c>
      <c r="X103" s="110">
        <v>2130674.88</v>
      </c>
      <c r="Y103" s="108">
        <v>3070868.21</v>
      </c>
      <c r="Z103" s="108">
        <f t="shared" si="27"/>
        <v>5201543.09</v>
      </c>
      <c r="AA103" s="108"/>
      <c r="AB103" s="108">
        <f t="shared" si="28"/>
        <v>556130.91000000015</v>
      </c>
      <c r="AC103" s="111" t="e">
        <f t="shared" si="31"/>
        <v>#VALUE!</v>
      </c>
      <c r="AD103" s="111" t="e">
        <f t="shared" si="34"/>
        <v>#VALUE!</v>
      </c>
      <c r="AE103" s="112">
        <f t="shared" si="29"/>
        <v>0.90341049006942731</v>
      </c>
      <c r="AF103" s="201"/>
      <c r="AG103" s="154"/>
      <c r="AH103" s="114"/>
      <c r="AI103" s="115"/>
      <c r="AM103" s="115" t="s">
        <v>426</v>
      </c>
      <c r="AN103" s="116">
        <v>40998</v>
      </c>
      <c r="AO103" s="107" t="s">
        <v>424</v>
      </c>
      <c r="AP103" s="117" t="str">
        <f t="shared" si="32"/>
        <v>525/025/6/82/1101</v>
      </c>
    </row>
    <row r="104" spans="1:43" ht="30" customHeight="1">
      <c r="A104" s="107" t="s">
        <v>425</v>
      </c>
      <c r="B104" s="118">
        <v>525025</v>
      </c>
      <c r="C104" s="118">
        <v>6</v>
      </c>
      <c r="D104" s="204" t="s">
        <v>167</v>
      </c>
      <c r="E104" s="154">
        <v>1104</v>
      </c>
      <c r="F104" s="119" t="s">
        <v>168</v>
      </c>
      <c r="G104" s="118">
        <v>11</v>
      </c>
      <c r="H104" s="119" t="s">
        <v>167</v>
      </c>
      <c r="I104" s="119" t="s">
        <v>167</v>
      </c>
      <c r="J104" s="119" t="s">
        <v>391</v>
      </c>
      <c r="K104" s="119" t="s">
        <v>169</v>
      </c>
      <c r="L104" s="121" t="s">
        <v>392</v>
      </c>
      <c r="M104" s="128" t="s">
        <v>393</v>
      </c>
      <c r="N104" s="146"/>
      <c r="O104" s="146"/>
      <c r="P104" s="182" t="s">
        <v>172</v>
      </c>
      <c r="Q104" s="118" t="s">
        <v>968</v>
      </c>
      <c r="R104" s="284" t="s">
        <v>173</v>
      </c>
      <c r="S104" s="109"/>
      <c r="T104" s="109"/>
      <c r="U104" s="109"/>
      <c r="V104" s="109"/>
      <c r="W104" s="108">
        <v>4242326</v>
      </c>
      <c r="Y104" s="109">
        <v>0</v>
      </c>
      <c r="Z104" s="108">
        <v>0</v>
      </c>
      <c r="AA104" s="108"/>
      <c r="AB104" s="108">
        <f t="shared" si="28"/>
        <v>4242326</v>
      </c>
      <c r="AC104" s="111"/>
      <c r="AD104" s="111"/>
      <c r="AE104" s="112">
        <f t="shared" si="29"/>
        <v>0</v>
      </c>
      <c r="AF104" s="201"/>
      <c r="AG104" s="196"/>
      <c r="AH104" s="114"/>
      <c r="AM104" s="115"/>
      <c r="AN104" s="116"/>
      <c r="AO104" s="107"/>
      <c r="AP104" s="117"/>
    </row>
    <row r="105" spans="1:43" s="198" customFormat="1" ht="54.75" customHeight="1">
      <c r="A105" s="174" t="s">
        <v>427</v>
      </c>
      <c r="B105" s="175">
        <v>515023</v>
      </c>
      <c r="C105" s="175">
        <v>5</v>
      </c>
      <c r="D105" s="176" t="s">
        <v>168</v>
      </c>
      <c r="E105" s="175">
        <v>1243</v>
      </c>
      <c r="F105" s="176" t="s">
        <v>168</v>
      </c>
      <c r="G105" s="176" t="s">
        <v>187</v>
      </c>
      <c r="H105" s="176" t="s">
        <v>167</v>
      </c>
      <c r="I105" s="176" t="s">
        <v>167</v>
      </c>
      <c r="J105" s="175">
        <v>260</v>
      </c>
      <c r="K105" s="177" t="s">
        <v>188</v>
      </c>
      <c r="L105" s="124" t="s">
        <v>387</v>
      </c>
      <c r="M105" s="125" t="s">
        <v>171</v>
      </c>
      <c r="N105" s="146" t="s">
        <v>388</v>
      </c>
      <c r="O105" s="146" t="s">
        <v>172</v>
      </c>
      <c r="P105" s="182"/>
      <c r="Q105" s="118" t="s">
        <v>248</v>
      </c>
      <c r="R105" s="284" t="s">
        <v>190</v>
      </c>
      <c r="S105" s="179" t="e">
        <f>SUMIF([3]DATA!$B$1:$B$65536,'Appendix O'!$AP105,[3]DATA!O$1:O$65536)</f>
        <v>#VALUE!</v>
      </c>
      <c r="T105" s="179">
        <v>4890900</v>
      </c>
      <c r="U105" s="179" t="e">
        <f>SUM(S105:T105)</f>
        <v>#VALUE!</v>
      </c>
      <c r="V105" s="109"/>
      <c r="W105" s="199">
        <v>93000</v>
      </c>
      <c r="X105" s="200">
        <v>79476</v>
      </c>
      <c r="Y105" s="109">
        <v>-4</v>
      </c>
      <c r="Z105" s="108">
        <f t="shared" si="27"/>
        <v>79472</v>
      </c>
      <c r="AA105" s="108"/>
      <c r="AB105" s="108">
        <f t="shared" si="28"/>
        <v>13528</v>
      </c>
      <c r="AC105" s="111" t="e">
        <f>IF(U105&lt;&gt;0,Z105/U105,0)</f>
        <v>#VALUE!</v>
      </c>
      <c r="AD105" s="111" t="e">
        <f>Z105/S105</f>
        <v>#VALUE!</v>
      </c>
      <c r="AE105" s="112">
        <f t="shared" si="29"/>
        <v>0.8545376344086022</v>
      </c>
      <c r="AF105" s="181"/>
      <c r="AG105" s="182"/>
      <c r="AH105" s="146"/>
      <c r="AI105" s="182"/>
      <c r="AJ105" s="107"/>
      <c r="AK105" s="107"/>
      <c r="AL105" s="107"/>
      <c r="AM105" s="115"/>
      <c r="AN105" s="183"/>
      <c r="AO105" s="107" t="s">
        <v>389</v>
      </c>
      <c r="AP105" s="197" t="str">
        <f t="shared" si="32"/>
        <v>515/023/5/05/1243</v>
      </c>
    </row>
    <row r="106" spans="1:43" s="198" customFormat="1" ht="35.1" customHeight="1">
      <c r="A106" s="107" t="s">
        <v>428</v>
      </c>
      <c r="B106" s="118">
        <v>515010</v>
      </c>
      <c r="C106" s="118">
        <v>4</v>
      </c>
      <c r="D106" s="118">
        <v>36</v>
      </c>
      <c r="E106" s="118">
        <v>1031</v>
      </c>
      <c r="F106" s="119" t="s">
        <v>168</v>
      </c>
      <c r="G106" s="118">
        <v>10</v>
      </c>
      <c r="H106" s="119" t="s">
        <v>167</v>
      </c>
      <c r="I106" s="119" t="s">
        <v>167</v>
      </c>
      <c r="J106" s="119" t="s">
        <v>192</v>
      </c>
      <c r="K106" s="119" t="s">
        <v>188</v>
      </c>
      <c r="L106" s="121" t="s">
        <v>429</v>
      </c>
      <c r="M106" s="128" t="s">
        <v>200</v>
      </c>
      <c r="N106" s="146" t="s">
        <v>430</v>
      </c>
      <c r="O106" s="146" t="s">
        <v>172</v>
      </c>
      <c r="P106" s="182"/>
      <c r="Q106" s="118">
        <v>29</v>
      </c>
      <c r="R106" s="146" t="s">
        <v>226</v>
      </c>
      <c r="S106" s="108" t="e">
        <f>SUMIF([3]DATA!$B$1:$B$65536,'Appendix O'!$AP106,[3]DATA!O$1:O$65536)</f>
        <v>#VALUE!</v>
      </c>
      <c r="T106" s="108"/>
      <c r="U106" s="108" t="e">
        <f t="shared" si="30"/>
        <v>#VALUE!</v>
      </c>
      <c r="V106" s="109" t="e">
        <f>SUM(SUMIF([3]DATA!$B$1:$B$65536,'Appendix O'!$AP106,[3]DATA!P$1:P$65536),SUMIF([3]DATA!$B$1:$B$65536,'Appendix O'!$AP106,[3]DATA!Q$1:Q$65536))</f>
        <v>#VALUE!</v>
      </c>
      <c r="W106" s="108">
        <v>4000000</v>
      </c>
      <c r="X106" s="110">
        <v>1988.9100000000003</v>
      </c>
      <c r="Y106" s="108">
        <v>628299</v>
      </c>
      <c r="Z106" s="108">
        <f t="shared" si="27"/>
        <v>630287.91</v>
      </c>
      <c r="AA106" s="108"/>
      <c r="AB106" s="108">
        <f t="shared" si="28"/>
        <v>3369712.09</v>
      </c>
      <c r="AC106" s="111" t="e">
        <f t="shared" si="31"/>
        <v>#VALUE!</v>
      </c>
      <c r="AD106" s="111" t="e">
        <f t="shared" si="34"/>
        <v>#VALUE!</v>
      </c>
      <c r="AE106" s="112">
        <f t="shared" si="29"/>
        <v>0.15757197750000002</v>
      </c>
      <c r="AF106" s="201">
        <v>40724</v>
      </c>
      <c r="AG106" s="154">
        <v>29</v>
      </c>
      <c r="AH106" s="114" t="s">
        <v>395</v>
      </c>
      <c r="AI106" s="115" t="s">
        <v>228</v>
      </c>
      <c r="AJ106" s="107" t="s">
        <v>431</v>
      </c>
      <c r="AK106" s="107" t="s">
        <v>384</v>
      </c>
      <c r="AL106" s="146"/>
      <c r="AM106" s="182" t="s">
        <v>432</v>
      </c>
      <c r="AN106" s="116" t="s">
        <v>433</v>
      </c>
      <c r="AO106" s="121" t="s">
        <v>434</v>
      </c>
      <c r="AP106" s="197" t="str">
        <f t="shared" si="32"/>
        <v>515/010/4/36/1031</v>
      </c>
    </row>
    <row r="107" spans="1:43" s="198" customFormat="1" ht="35.1" customHeight="1">
      <c r="A107" s="107" t="s">
        <v>435</v>
      </c>
      <c r="B107" s="118">
        <v>515010</v>
      </c>
      <c r="C107" s="118">
        <v>4</v>
      </c>
      <c r="D107" s="118">
        <v>36</v>
      </c>
      <c r="E107" s="118">
        <v>1032</v>
      </c>
      <c r="F107" s="119" t="s">
        <v>168</v>
      </c>
      <c r="G107" s="118">
        <v>10</v>
      </c>
      <c r="H107" s="119" t="s">
        <v>167</v>
      </c>
      <c r="I107" s="119" t="s">
        <v>167</v>
      </c>
      <c r="J107" s="119" t="s">
        <v>192</v>
      </c>
      <c r="K107" s="119" t="s">
        <v>188</v>
      </c>
      <c r="L107" s="121" t="s">
        <v>429</v>
      </c>
      <c r="M107" s="128" t="s">
        <v>200</v>
      </c>
      <c r="N107" s="146" t="s">
        <v>430</v>
      </c>
      <c r="O107" s="146" t="s">
        <v>172</v>
      </c>
      <c r="P107" s="182"/>
      <c r="Q107" s="118">
        <v>28</v>
      </c>
      <c r="R107" s="146" t="s">
        <v>226</v>
      </c>
      <c r="S107" s="108" t="e">
        <f>SUMIF([3]DATA!$B$1:$B$65536,'Appendix O'!$AP107,[3]DATA!O$1:O$65536)</f>
        <v>#VALUE!</v>
      </c>
      <c r="T107" s="108"/>
      <c r="U107" s="108" t="e">
        <f t="shared" si="30"/>
        <v>#VALUE!</v>
      </c>
      <c r="V107" s="109" t="e">
        <f>SUM(SUMIF([3]DATA!$B$1:$B$65536,'Appendix O'!$AP107,[3]DATA!P$1:P$65536),SUMIF([3]DATA!$B$1:$B$65536,'Appendix O'!$AP107,[3]DATA!Q$1:Q$65536))</f>
        <v>#VALUE!</v>
      </c>
      <c r="W107" s="108">
        <v>39000000</v>
      </c>
      <c r="X107" s="110">
        <v>280571.73</v>
      </c>
      <c r="Y107" s="108">
        <v>0</v>
      </c>
      <c r="Z107" s="108">
        <f t="shared" si="27"/>
        <v>280571.73</v>
      </c>
      <c r="AA107" s="108"/>
      <c r="AB107" s="108">
        <f t="shared" si="28"/>
        <v>38719428.270000003</v>
      </c>
      <c r="AC107" s="111" t="e">
        <f t="shared" si="31"/>
        <v>#VALUE!</v>
      </c>
      <c r="AD107" s="111" t="e">
        <f t="shared" si="34"/>
        <v>#VALUE!</v>
      </c>
      <c r="AE107" s="112">
        <f t="shared" si="29"/>
        <v>7.1941469230769224E-3</v>
      </c>
      <c r="AF107" s="201">
        <v>40724</v>
      </c>
      <c r="AG107" s="154">
        <v>27</v>
      </c>
      <c r="AH107" s="114" t="s">
        <v>395</v>
      </c>
      <c r="AI107" s="115" t="s">
        <v>228</v>
      </c>
      <c r="AJ107" s="107" t="s">
        <v>431</v>
      </c>
      <c r="AK107" s="107" t="s">
        <v>384</v>
      </c>
      <c r="AL107" s="146"/>
      <c r="AM107" s="182" t="s">
        <v>436</v>
      </c>
      <c r="AN107" s="116" t="s">
        <v>437</v>
      </c>
      <c r="AO107" s="121" t="s">
        <v>438</v>
      </c>
      <c r="AP107" s="197" t="str">
        <f t="shared" si="32"/>
        <v>515/010/4/36/1032</v>
      </c>
    </row>
    <row r="108" spans="1:43" s="198" customFormat="1" ht="35.1" customHeight="1">
      <c r="A108" s="107" t="s">
        <v>439</v>
      </c>
      <c r="B108" s="118">
        <v>515026</v>
      </c>
      <c r="C108" s="118">
        <v>4</v>
      </c>
      <c r="D108" s="118">
        <v>36</v>
      </c>
      <c r="E108" s="118">
        <v>1033</v>
      </c>
      <c r="F108" s="119" t="s">
        <v>168</v>
      </c>
      <c r="G108" s="118">
        <v>10</v>
      </c>
      <c r="H108" s="119" t="s">
        <v>167</v>
      </c>
      <c r="I108" s="119" t="s">
        <v>167</v>
      </c>
      <c r="J108" s="119" t="s">
        <v>192</v>
      </c>
      <c r="K108" s="119" t="s">
        <v>188</v>
      </c>
      <c r="L108" s="121" t="s">
        <v>429</v>
      </c>
      <c r="M108" s="128" t="s">
        <v>200</v>
      </c>
      <c r="N108" s="146" t="s">
        <v>430</v>
      </c>
      <c r="O108" s="146" t="s">
        <v>172</v>
      </c>
      <c r="P108" s="182"/>
      <c r="Q108" s="118">
        <v>39</v>
      </c>
      <c r="R108" s="146" t="s">
        <v>226</v>
      </c>
      <c r="S108" s="108" t="e">
        <f>SUMIF([3]DATA!$B$1:$B$65536,'Appendix O'!$AP108,[3]DATA!O$1:O$65536)</f>
        <v>#VALUE!</v>
      </c>
      <c r="T108" s="108">
        <v>0</v>
      </c>
      <c r="U108" s="108" t="e">
        <f t="shared" si="30"/>
        <v>#VALUE!</v>
      </c>
      <c r="V108" s="109" t="e">
        <f>SUM(SUMIF([3]DATA!$B$1:$B$65536,'Appendix O'!$AP108,[3]DATA!P$1:P$65536),SUMIF([3]DATA!$B$1:$B$65536,'Appendix O'!$AP108,[3]DATA!Q$1:Q$65536))</f>
        <v>#VALUE!</v>
      </c>
      <c r="W108" s="108">
        <v>15000000</v>
      </c>
      <c r="X108" s="110">
        <v>11223273.73</v>
      </c>
      <c r="Y108" s="108">
        <v>1182125.1299999999</v>
      </c>
      <c r="Z108" s="108">
        <f t="shared" si="27"/>
        <v>12405398.859999999</v>
      </c>
      <c r="AA108" s="108"/>
      <c r="AB108" s="108">
        <f t="shared" si="28"/>
        <v>2594601.1400000006</v>
      </c>
      <c r="AC108" s="111" t="e">
        <f t="shared" si="31"/>
        <v>#VALUE!</v>
      </c>
      <c r="AD108" s="111" t="e">
        <f t="shared" si="34"/>
        <v>#VALUE!</v>
      </c>
      <c r="AE108" s="112">
        <f t="shared" si="29"/>
        <v>0.82702659066666662</v>
      </c>
      <c r="AF108" s="201">
        <v>40724</v>
      </c>
      <c r="AG108" s="154">
        <v>41</v>
      </c>
      <c r="AH108" s="114" t="s">
        <v>395</v>
      </c>
      <c r="AI108" s="115" t="s">
        <v>228</v>
      </c>
      <c r="AJ108" s="107" t="s">
        <v>440</v>
      </c>
      <c r="AK108" s="107" t="s">
        <v>384</v>
      </c>
      <c r="AL108" s="146"/>
      <c r="AM108" s="182" t="s">
        <v>441</v>
      </c>
      <c r="AN108" s="205">
        <v>41122</v>
      </c>
      <c r="AO108" s="121" t="s">
        <v>442</v>
      </c>
      <c r="AP108" s="197" t="str">
        <f t="shared" si="32"/>
        <v>515/026/4/36/1033</v>
      </c>
    </row>
    <row r="109" spans="1:43" s="198" customFormat="1" ht="35.1" customHeight="1">
      <c r="A109" s="107" t="s">
        <v>443</v>
      </c>
      <c r="B109" s="118">
        <v>515027</v>
      </c>
      <c r="C109" s="118">
        <v>4</v>
      </c>
      <c r="D109" s="118">
        <v>36</v>
      </c>
      <c r="E109" s="118">
        <v>1034</v>
      </c>
      <c r="F109" s="119" t="s">
        <v>168</v>
      </c>
      <c r="G109" s="118">
        <v>10</v>
      </c>
      <c r="H109" s="119" t="s">
        <v>167</v>
      </c>
      <c r="I109" s="119" t="s">
        <v>167</v>
      </c>
      <c r="J109" s="119" t="s">
        <v>192</v>
      </c>
      <c r="K109" s="119" t="s">
        <v>188</v>
      </c>
      <c r="L109" s="121" t="s">
        <v>429</v>
      </c>
      <c r="M109" s="128" t="s">
        <v>200</v>
      </c>
      <c r="N109" s="146" t="s">
        <v>430</v>
      </c>
      <c r="O109" s="146" t="s">
        <v>172</v>
      </c>
      <c r="P109" s="182"/>
      <c r="Q109" s="118">
        <v>13</v>
      </c>
      <c r="R109" s="146" t="s">
        <v>226</v>
      </c>
      <c r="S109" s="108" t="e">
        <f>SUMIF([3]DATA!$B$1:$B$65536,'Appendix O'!$AP109,[3]DATA!O$1:O$65536)</f>
        <v>#VALUE!</v>
      </c>
      <c r="T109" s="108">
        <v>0</v>
      </c>
      <c r="U109" s="108" t="e">
        <f t="shared" si="30"/>
        <v>#VALUE!</v>
      </c>
      <c r="V109" s="109" t="e">
        <f>SUM(SUMIF([3]DATA!$B$1:$B$65536,'Appendix O'!$AP109,[3]DATA!P$1:P$65536),SUMIF([3]DATA!$B$1:$B$65536,'Appendix O'!$AP109,[3]DATA!Q$1:Q$65536))</f>
        <v>#VALUE!</v>
      </c>
      <c r="W109" s="108">
        <v>23500000</v>
      </c>
      <c r="X109" s="110">
        <v>643420.80000000005</v>
      </c>
      <c r="Y109" s="108">
        <v>811013.01</v>
      </c>
      <c r="Z109" s="108">
        <f t="shared" si="27"/>
        <v>1454433.81</v>
      </c>
      <c r="AA109" s="108"/>
      <c r="AB109" s="108">
        <f t="shared" si="28"/>
        <v>22045566.190000001</v>
      </c>
      <c r="AC109" s="111" t="e">
        <f t="shared" si="31"/>
        <v>#VALUE!</v>
      </c>
      <c r="AD109" s="111" t="e">
        <f t="shared" si="34"/>
        <v>#VALUE!</v>
      </c>
      <c r="AE109" s="112">
        <f t="shared" si="29"/>
        <v>6.1890800425531918E-2</v>
      </c>
      <c r="AF109" s="201">
        <v>40724</v>
      </c>
      <c r="AG109" s="154" t="s">
        <v>444</v>
      </c>
      <c r="AH109" s="114" t="s">
        <v>395</v>
      </c>
      <c r="AI109" s="115" t="s">
        <v>172</v>
      </c>
      <c r="AJ109" s="107" t="s">
        <v>313</v>
      </c>
      <c r="AK109" s="107" t="s">
        <v>384</v>
      </c>
      <c r="AL109" s="146"/>
      <c r="AM109" s="182" t="s">
        <v>445</v>
      </c>
      <c r="AN109" s="205">
        <v>41548</v>
      </c>
      <c r="AO109" s="121" t="s">
        <v>446</v>
      </c>
      <c r="AP109" s="197" t="str">
        <f t="shared" si="32"/>
        <v>515/027/4/36/1034</v>
      </c>
    </row>
    <row r="110" spans="1:43" s="198" customFormat="1" ht="42.75" hidden="1" customHeight="1">
      <c r="A110" s="107" t="s">
        <v>447</v>
      </c>
      <c r="B110" s="118">
        <v>515027</v>
      </c>
      <c r="C110" s="118">
        <v>4</v>
      </c>
      <c r="D110" s="118">
        <v>36</v>
      </c>
      <c r="E110" s="118">
        <v>1105</v>
      </c>
      <c r="F110" s="119" t="s">
        <v>168</v>
      </c>
      <c r="G110" s="118">
        <v>10</v>
      </c>
      <c r="H110" s="119" t="s">
        <v>167</v>
      </c>
      <c r="I110" s="119" t="s">
        <v>167</v>
      </c>
      <c r="J110" s="119" t="s">
        <v>192</v>
      </c>
      <c r="K110" s="119" t="s">
        <v>188</v>
      </c>
      <c r="L110" s="121" t="s">
        <v>429</v>
      </c>
      <c r="M110" s="128" t="s">
        <v>200</v>
      </c>
      <c r="N110" s="146" t="s">
        <v>430</v>
      </c>
      <c r="O110" s="146" t="s">
        <v>172</v>
      </c>
      <c r="P110" s="182"/>
      <c r="Q110" s="118"/>
      <c r="R110" s="146" t="s">
        <v>226</v>
      </c>
      <c r="S110" s="108" t="e">
        <f>SUMIF([3]DATA!$B$1:$B$65536,'Appendix O'!$AP110,[3]DATA!O$1:O$65536)</f>
        <v>#VALUE!</v>
      </c>
      <c r="T110" s="108">
        <v>0</v>
      </c>
      <c r="U110" s="108" t="e">
        <f t="shared" si="30"/>
        <v>#VALUE!</v>
      </c>
      <c r="V110" s="109" t="e">
        <f>SUM(SUMIF([3]DATA!$B$1:$B$65536,'Appendix O'!$AP110,[3]DATA!P$1:P$65536),SUMIF([3]DATA!$B$1:$B$65536,'Appendix O'!$AP110,[3]DATA!Q$1:Q$65536))-3000000</f>
        <v>#VALUE!</v>
      </c>
      <c r="W110" s="108">
        <v>0</v>
      </c>
      <c r="X110" s="110">
        <v>0</v>
      </c>
      <c r="Y110" s="108"/>
      <c r="Z110" s="108">
        <f t="shared" si="27"/>
        <v>0</v>
      </c>
      <c r="AA110" s="108"/>
      <c r="AB110" s="108">
        <f t="shared" si="28"/>
        <v>0</v>
      </c>
      <c r="AC110" s="111" t="e">
        <f t="shared" si="31"/>
        <v>#VALUE!</v>
      </c>
      <c r="AD110" s="111" t="e">
        <f t="shared" si="34"/>
        <v>#VALUE!</v>
      </c>
      <c r="AE110" s="112" t="e">
        <f t="shared" si="29"/>
        <v>#DIV/0!</v>
      </c>
      <c r="AF110" s="201">
        <v>40724</v>
      </c>
      <c r="AG110" s="154" t="s">
        <v>444</v>
      </c>
      <c r="AH110" s="114" t="s">
        <v>395</v>
      </c>
      <c r="AI110" s="115" t="s">
        <v>172</v>
      </c>
      <c r="AJ110" s="107" t="s">
        <v>313</v>
      </c>
      <c r="AK110" s="107" t="s">
        <v>384</v>
      </c>
      <c r="AL110" s="146"/>
      <c r="AM110" s="182" t="s">
        <v>445</v>
      </c>
      <c r="AN110" s="205">
        <v>41548</v>
      </c>
      <c r="AO110" s="182" t="s">
        <v>448</v>
      </c>
      <c r="AP110" s="197" t="str">
        <f t="shared" si="32"/>
        <v>515/027/4/36/1105</v>
      </c>
    </row>
    <row r="111" spans="1:43" s="198" customFormat="1" ht="42.75" hidden="1" customHeight="1">
      <c r="A111" s="107" t="s">
        <v>449</v>
      </c>
      <c r="B111" s="118">
        <v>515027</v>
      </c>
      <c r="C111" s="118">
        <v>4</v>
      </c>
      <c r="D111" s="118">
        <v>36</v>
      </c>
      <c r="E111" s="118">
        <v>1108</v>
      </c>
      <c r="F111" s="119" t="s">
        <v>168</v>
      </c>
      <c r="G111" s="118">
        <v>10</v>
      </c>
      <c r="H111" s="119" t="s">
        <v>167</v>
      </c>
      <c r="I111" s="119" t="s">
        <v>167</v>
      </c>
      <c r="J111" s="119" t="s">
        <v>192</v>
      </c>
      <c r="K111" s="119" t="s">
        <v>188</v>
      </c>
      <c r="L111" s="121" t="s">
        <v>429</v>
      </c>
      <c r="M111" s="128" t="s">
        <v>200</v>
      </c>
      <c r="N111" s="146" t="s">
        <v>430</v>
      </c>
      <c r="O111" s="146" t="s">
        <v>172</v>
      </c>
      <c r="P111" s="182"/>
      <c r="Q111" s="118"/>
      <c r="R111" s="146" t="s">
        <v>226</v>
      </c>
      <c r="S111" s="108" t="e">
        <f>SUMIF([3]DATA!$B$1:$B$65536,'Appendix O'!$AP111,[3]DATA!O$1:O$65536)</f>
        <v>#VALUE!</v>
      </c>
      <c r="T111" s="108">
        <v>0</v>
      </c>
      <c r="U111" s="108" t="e">
        <f t="shared" si="30"/>
        <v>#VALUE!</v>
      </c>
      <c r="V111" s="109" t="e">
        <f>SUM(SUMIF([3]DATA!$B$1:$B$65536,'Appendix O'!$AP111,[3]DATA!P$1:P$65536),SUMIF([3]DATA!$B$1:$B$65536,'Appendix O'!$AP111,[3]DATA!Q$1:Q$65536))-1500000</f>
        <v>#VALUE!</v>
      </c>
      <c r="W111" s="108">
        <v>0</v>
      </c>
      <c r="X111" s="110">
        <v>0</v>
      </c>
      <c r="Y111" s="108"/>
      <c r="Z111" s="108">
        <f t="shared" si="27"/>
        <v>0</v>
      </c>
      <c r="AA111" s="108"/>
      <c r="AB111" s="108">
        <f t="shared" si="28"/>
        <v>0</v>
      </c>
      <c r="AC111" s="111" t="e">
        <f t="shared" si="31"/>
        <v>#VALUE!</v>
      </c>
      <c r="AD111" s="111" t="e">
        <f t="shared" si="34"/>
        <v>#VALUE!</v>
      </c>
      <c r="AE111" s="112" t="e">
        <f t="shared" si="29"/>
        <v>#DIV/0!</v>
      </c>
      <c r="AF111" s="201">
        <v>40724</v>
      </c>
      <c r="AG111" s="154" t="s">
        <v>444</v>
      </c>
      <c r="AH111" s="114" t="s">
        <v>395</v>
      </c>
      <c r="AI111" s="115" t="s">
        <v>172</v>
      </c>
      <c r="AJ111" s="107" t="s">
        <v>313</v>
      </c>
      <c r="AK111" s="107" t="s">
        <v>384</v>
      </c>
      <c r="AL111" s="146"/>
      <c r="AM111" s="182" t="s">
        <v>445</v>
      </c>
      <c r="AN111" s="205">
        <v>41548</v>
      </c>
      <c r="AO111" s="182" t="s">
        <v>448</v>
      </c>
      <c r="AP111" s="197" t="str">
        <f t="shared" si="32"/>
        <v>515/027/4/36/1108</v>
      </c>
    </row>
    <row r="112" spans="1:43" s="198" customFormat="1" ht="35.1" customHeight="1">
      <c r="A112" s="107" t="s">
        <v>450</v>
      </c>
      <c r="B112" s="118">
        <v>515028</v>
      </c>
      <c r="C112" s="118">
        <v>4</v>
      </c>
      <c r="D112" s="118">
        <v>36</v>
      </c>
      <c r="E112" s="118">
        <v>1035</v>
      </c>
      <c r="F112" s="119" t="s">
        <v>168</v>
      </c>
      <c r="G112" s="118">
        <v>10</v>
      </c>
      <c r="H112" s="119" t="s">
        <v>167</v>
      </c>
      <c r="I112" s="119" t="s">
        <v>167</v>
      </c>
      <c r="J112" s="119" t="s">
        <v>192</v>
      </c>
      <c r="K112" s="119" t="s">
        <v>188</v>
      </c>
      <c r="L112" s="121" t="s">
        <v>429</v>
      </c>
      <c r="M112" s="128" t="s">
        <v>200</v>
      </c>
      <c r="N112" s="146" t="s">
        <v>430</v>
      </c>
      <c r="O112" s="146" t="s">
        <v>172</v>
      </c>
      <c r="P112" s="182"/>
      <c r="Q112" s="118" t="s">
        <v>974</v>
      </c>
      <c r="R112" s="146" t="s">
        <v>226</v>
      </c>
      <c r="S112" s="108" t="e">
        <f>SUMIF([3]DATA!$B$1:$B$65536,'Appendix O'!$AP112,[3]DATA!O$1:O$65536)</f>
        <v>#VALUE!</v>
      </c>
      <c r="T112" s="108">
        <v>0</v>
      </c>
      <c r="U112" s="108" t="e">
        <f t="shared" si="30"/>
        <v>#VALUE!</v>
      </c>
      <c r="V112" s="109" t="e">
        <f>SUM(SUMIF([3]DATA!$B$1:$B$65536,'Appendix O'!$AP112,[3]DATA!P$1:P$65536),SUMIF([3]DATA!$B$1:$B$65536,'Appendix O'!$AP112,[3]DATA!Q$1:Q$65536))</f>
        <v>#VALUE!</v>
      </c>
      <c r="W112" s="108">
        <v>15000000</v>
      </c>
      <c r="X112" s="110">
        <v>6723860.4400000004</v>
      </c>
      <c r="Y112" s="108">
        <v>7713673.3700000001</v>
      </c>
      <c r="Z112" s="108">
        <f t="shared" si="27"/>
        <v>14437533.810000001</v>
      </c>
      <c r="AA112" s="108"/>
      <c r="AB112" s="108">
        <f t="shared" si="28"/>
        <v>562466.18999999948</v>
      </c>
      <c r="AC112" s="111" t="e">
        <f t="shared" si="31"/>
        <v>#VALUE!</v>
      </c>
      <c r="AD112" s="111" t="e">
        <f t="shared" si="34"/>
        <v>#VALUE!</v>
      </c>
      <c r="AE112" s="112">
        <f t="shared" si="29"/>
        <v>0.962502254</v>
      </c>
      <c r="AF112" s="201">
        <v>40724</v>
      </c>
      <c r="AG112" s="154" t="s">
        <v>451</v>
      </c>
      <c r="AH112" s="114" t="s">
        <v>395</v>
      </c>
      <c r="AI112" s="115" t="s">
        <v>172</v>
      </c>
      <c r="AJ112" s="107" t="s">
        <v>313</v>
      </c>
      <c r="AK112" s="107" t="s">
        <v>384</v>
      </c>
      <c r="AL112" s="146"/>
      <c r="AM112" s="182" t="s">
        <v>397</v>
      </c>
      <c r="AN112" s="205">
        <v>41000</v>
      </c>
      <c r="AO112" s="107" t="s">
        <v>452</v>
      </c>
      <c r="AP112" s="197" t="str">
        <f t="shared" si="32"/>
        <v>515/028/4/36/1035</v>
      </c>
    </row>
    <row r="113" spans="1:42" ht="42.75" hidden="1" customHeight="1">
      <c r="A113" s="107" t="s">
        <v>453</v>
      </c>
      <c r="B113" s="118">
        <v>515028</v>
      </c>
      <c r="C113" s="118">
        <v>4</v>
      </c>
      <c r="D113" s="118">
        <v>36</v>
      </c>
      <c r="E113" s="118">
        <v>1104</v>
      </c>
      <c r="F113" s="119" t="s">
        <v>168</v>
      </c>
      <c r="G113" s="118">
        <v>10</v>
      </c>
      <c r="H113" s="119" t="s">
        <v>167</v>
      </c>
      <c r="I113" s="119" t="s">
        <v>167</v>
      </c>
      <c r="J113" s="119" t="s">
        <v>192</v>
      </c>
      <c r="K113" s="119" t="s">
        <v>188</v>
      </c>
      <c r="L113" s="121" t="s">
        <v>429</v>
      </c>
      <c r="M113" s="128" t="s">
        <v>200</v>
      </c>
      <c r="N113" s="146" t="s">
        <v>430</v>
      </c>
      <c r="O113" s="146" t="s">
        <v>172</v>
      </c>
      <c r="P113" s="182"/>
      <c r="Q113" s="118"/>
      <c r="R113" s="146" t="s">
        <v>226</v>
      </c>
      <c r="S113" s="108" t="e">
        <f>SUMIF([3]DATA!$B$1:$B$65536,'Appendix O'!$AP113,[3]DATA!O$1:O$65536)</f>
        <v>#VALUE!</v>
      </c>
      <c r="T113" s="108">
        <v>0</v>
      </c>
      <c r="U113" s="108" t="e">
        <f t="shared" si="30"/>
        <v>#VALUE!</v>
      </c>
      <c r="V113" s="109" t="e">
        <f>SUM(SUMIF([3]DATA!$B$1:$B$65536,'Appendix O'!$AP113,[3]DATA!P$1:P$65536),SUMIF([3]DATA!$B$1:$B$65536,'Appendix O'!$AP113,[3]DATA!Q$1:Q$65536))-2500000</f>
        <v>#VALUE!</v>
      </c>
      <c r="W113" s="108">
        <v>0</v>
      </c>
      <c r="X113" s="110">
        <v>0</v>
      </c>
      <c r="Y113" s="108"/>
      <c r="Z113" s="108">
        <f t="shared" si="27"/>
        <v>0</v>
      </c>
      <c r="AA113" s="108"/>
      <c r="AB113" s="108">
        <f t="shared" si="28"/>
        <v>0</v>
      </c>
      <c r="AC113" s="111" t="e">
        <f t="shared" si="31"/>
        <v>#VALUE!</v>
      </c>
      <c r="AD113" s="111" t="e">
        <f t="shared" si="34"/>
        <v>#VALUE!</v>
      </c>
      <c r="AE113" s="112" t="e">
        <f t="shared" si="29"/>
        <v>#DIV/0!</v>
      </c>
      <c r="AF113" s="201">
        <v>40724</v>
      </c>
      <c r="AG113" s="154" t="s">
        <v>451</v>
      </c>
      <c r="AH113" s="114" t="s">
        <v>395</v>
      </c>
      <c r="AI113" s="115" t="s">
        <v>172</v>
      </c>
      <c r="AJ113" s="107" t="s">
        <v>313</v>
      </c>
      <c r="AK113" s="107" t="s">
        <v>384</v>
      </c>
      <c r="AL113" s="146"/>
      <c r="AM113" s="182" t="s">
        <v>397</v>
      </c>
      <c r="AN113" s="205">
        <v>41000</v>
      </c>
      <c r="AO113" s="182" t="s">
        <v>448</v>
      </c>
      <c r="AP113" s="117" t="str">
        <f t="shared" si="32"/>
        <v>515/028/4/36/1104</v>
      </c>
    </row>
    <row r="114" spans="1:42" ht="42.75" hidden="1" customHeight="1">
      <c r="A114" s="107" t="s">
        <v>454</v>
      </c>
      <c r="B114" s="118">
        <v>515028</v>
      </c>
      <c r="C114" s="118">
        <v>4</v>
      </c>
      <c r="D114" s="118">
        <v>36</v>
      </c>
      <c r="E114" s="118">
        <v>1106</v>
      </c>
      <c r="F114" s="119" t="s">
        <v>168</v>
      </c>
      <c r="G114" s="118">
        <v>10</v>
      </c>
      <c r="H114" s="119" t="s">
        <v>167</v>
      </c>
      <c r="I114" s="119" t="s">
        <v>167</v>
      </c>
      <c r="J114" s="119" t="s">
        <v>192</v>
      </c>
      <c r="K114" s="119" t="s">
        <v>188</v>
      </c>
      <c r="L114" s="121" t="s">
        <v>429</v>
      </c>
      <c r="M114" s="128" t="s">
        <v>200</v>
      </c>
      <c r="N114" s="146" t="s">
        <v>430</v>
      </c>
      <c r="O114" s="146" t="s">
        <v>172</v>
      </c>
      <c r="P114" s="182"/>
      <c r="Q114" s="118"/>
      <c r="R114" s="146" t="s">
        <v>226</v>
      </c>
      <c r="S114" s="108" t="e">
        <f>SUMIF([3]DATA!$B$1:$B$65536,'Appendix O'!$AP114,[3]DATA!O$1:O$65536)</f>
        <v>#VALUE!</v>
      </c>
      <c r="T114" s="108">
        <v>0</v>
      </c>
      <c r="U114" s="108" t="e">
        <f t="shared" si="30"/>
        <v>#VALUE!</v>
      </c>
      <c r="V114" s="109" t="e">
        <f>SUM(SUMIF([3]DATA!$B$1:$B$65536,'Appendix O'!$AP114,[3]DATA!P$1:P$65536),SUMIF([3]DATA!$B$1:$B$65536,'Appendix O'!$AP114,[3]DATA!Q$1:Q$65536))-2000000</f>
        <v>#VALUE!</v>
      </c>
      <c r="W114" s="108">
        <v>0</v>
      </c>
      <c r="X114" s="110">
        <v>0</v>
      </c>
      <c r="Y114" s="108"/>
      <c r="Z114" s="108">
        <f t="shared" si="27"/>
        <v>0</v>
      </c>
      <c r="AA114" s="108"/>
      <c r="AB114" s="108">
        <f t="shared" si="28"/>
        <v>0</v>
      </c>
      <c r="AC114" s="111" t="e">
        <f t="shared" si="31"/>
        <v>#VALUE!</v>
      </c>
      <c r="AD114" s="111" t="e">
        <f t="shared" si="34"/>
        <v>#VALUE!</v>
      </c>
      <c r="AE114" s="112" t="e">
        <f t="shared" si="29"/>
        <v>#DIV/0!</v>
      </c>
      <c r="AF114" s="201">
        <v>40724</v>
      </c>
      <c r="AG114" s="154" t="s">
        <v>451</v>
      </c>
      <c r="AH114" s="114" t="s">
        <v>395</v>
      </c>
      <c r="AI114" s="115" t="s">
        <v>172</v>
      </c>
      <c r="AJ114" s="107" t="s">
        <v>313</v>
      </c>
      <c r="AK114" s="107" t="s">
        <v>384</v>
      </c>
      <c r="AL114" s="146"/>
      <c r="AM114" s="182" t="s">
        <v>397</v>
      </c>
      <c r="AN114" s="205">
        <v>41000</v>
      </c>
      <c r="AO114" s="182" t="s">
        <v>448</v>
      </c>
      <c r="AP114" s="117" t="str">
        <f t="shared" si="32"/>
        <v>515/028/4/36/1106</v>
      </c>
    </row>
    <row r="115" spans="1:42" ht="42.75" hidden="1" customHeight="1">
      <c r="A115" s="107" t="s">
        <v>455</v>
      </c>
      <c r="B115" s="118">
        <v>515028</v>
      </c>
      <c r="C115" s="118">
        <v>4</v>
      </c>
      <c r="D115" s="118">
        <v>36</v>
      </c>
      <c r="E115" s="118">
        <v>1107</v>
      </c>
      <c r="F115" s="119" t="s">
        <v>168</v>
      </c>
      <c r="G115" s="118">
        <v>10</v>
      </c>
      <c r="H115" s="119" t="s">
        <v>167</v>
      </c>
      <c r="I115" s="119" t="s">
        <v>167</v>
      </c>
      <c r="J115" s="119" t="s">
        <v>192</v>
      </c>
      <c r="K115" s="119" t="s">
        <v>188</v>
      </c>
      <c r="L115" s="121" t="s">
        <v>429</v>
      </c>
      <c r="M115" s="128" t="s">
        <v>200</v>
      </c>
      <c r="N115" s="146" t="s">
        <v>430</v>
      </c>
      <c r="O115" s="146" t="s">
        <v>172</v>
      </c>
      <c r="P115" s="182"/>
      <c r="Q115" s="118"/>
      <c r="R115" s="146" t="s">
        <v>226</v>
      </c>
      <c r="S115" s="108" t="e">
        <f>SUMIF([3]DATA!$B$1:$B$65536,'Appendix O'!$AP115,[3]DATA!O$1:O$65536)</f>
        <v>#VALUE!</v>
      </c>
      <c r="T115" s="108">
        <v>0</v>
      </c>
      <c r="U115" s="108" t="e">
        <f t="shared" si="30"/>
        <v>#VALUE!</v>
      </c>
      <c r="V115" s="109" t="e">
        <f>SUM(SUMIF([3]DATA!$B$1:$B$65536,'Appendix O'!$AP115,[3]DATA!P$1:P$65536),SUMIF([3]DATA!$B$1:$B$65536,'Appendix O'!$AP115,[3]DATA!Q$1:Q$65536))-1000000</f>
        <v>#VALUE!</v>
      </c>
      <c r="W115" s="108">
        <v>0</v>
      </c>
      <c r="X115" s="110">
        <v>0</v>
      </c>
      <c r="Y115" s="108"/>
      <c r="Z115" s="108">
        <f t="shared" si="27"/>
        <v>0</v>
      </c>
      <c r="AA115" s="108"/>
      <c r="AB115" s="108">
        <f t="shared" si="28"/>
        <v>0</v>
      </c>
      <c r="AC115" s="111" t="e">
        <f t="shared" si="31"/>
        <v>#VALUE!</v>
      </c>
      <c r="AD115" s="111" t="e">
        <f t="shared" si="34"/>
        <v>#VALUE!</v>
      </c>
      <c r="AE115" s="112" t="e">
        <f t="shared" si="29"/>
        <v>#DIV/0!</v>
      </c>
      <c r="AF115" s="201">
        <v>40724</v>
      </c>
      <c r="AG115" s="154" t="s">
        <v>451</v>
      </c>
      <c r="AH115" s="114" t="s">
        <v>395</v>
      </c>
      <c r="AI115" s="115" t="s">
        <v>172</v>
      </c>
      <c r="AJ115" s="107" t="s">
        <v>313</v>
      </c>
      <c r="AK115" s="107" t="s">
        <v>384</v>
      </c>
      <c r="AL115" s="146"/>
      <c r="AM115" s="182" t="s">
        <v>397</v>
      </c>
      <c r="AN115" s="205">
        <v>41000</v>
      </c>
      <c r="AO115" s="182" t="s">
        <v>448</v>
      </c>
      <c r="AP115" s="117" t="str">
        <f t="shared" si="32"/>
        <v>515/028/4/36/1107</v>
      </c>
    </row>
    <row r="116" spans="1:42" s="198" customFormat="1" ht="35.1" customHeight="1">
      <c r="A116" s="107" t="s">
        <v>456</v>
      </c>
      <c r="B116" s="118">
        <v>515031</v>
      </c>
      <c r="C116" s="118">
        <v>4</v>
      </c>
      <c r="D116" s="118">
        <v>36</v>
      </c>
      <c r="E116" s="118">
        <v>1036</v>
      </c>
      <c r="F116" s="119" t="s">
        <v>168</v>
      </c>
      <c r="G116" s="118">
        <v>10</v>
      </c>
      <c r="H116" s="119" t="s">
        <v>167</v>
      </c>
      <c r="I116" s="119" t="s">
        <v>167</v>
      </c>
      <c r="J116" s="119" t="s">
        <v>192</v>
      </c>
      <c r="K116" s="119" t="s">
        <v>188</v>
      </c>
      <c r="L116" s="121" t="s">
        <v>429</v>
      </c>
      <c r="M116" s="128" t="s">
        <v>200</v>
      </c>
      <c r="N116" s="146" t="s">
        <v>457</v>
      </c>
      <c r="O116" s="146"/>
      <c r="P116" s="182" t="s">
        <v>172</v>
      </c>
      <c r="Q116" s="118">
        <v>42</v>
      </c>
      <c r="R116" s="146" t="s">
        <v>226</v>
      </c>
      <c r="S116" s="108" t="e">
        <f>SUMIF([3]DATA!$B$1:$B$65536,'Appendix O'!$AP116,[3]DATA!O$1:O$65536)</f>
        <v>#VALUE!</v>
      </c>
      <c r="T116" s="108">
        <v>0</v>
      </c>
      <c r="U116" s="108" t="e">
        <f t="shared" si="30"/>
        <v>#VALUE!</v>
      </c>
      <c r="V116" s="109" t="e">
        <f>SUM(SUMIF([3]DATA!$B$1:$B$65536,'Appendix O'!$AP116,[3]DATA!P$1:P$65536),SUMIF([3]DATA!$B$1:$B$65536,'Appendix O'!$AP116,[3]DATA!Q$1:Q$65536))</f>
        <v>#VALUE!</v>
      </c>
      <c r="W116" s="108">
        <v>5000000</v>
      </c>
      <c r="X116" s="110">
        <v>2777477.87</v>
      </c>
      <c r="Y116" s="108">
        <v>2057102.97</v>
      </c>
      <c r="Z116" s="108">
        <f t="shared" si="27"/>
        <v>4834580.84</v>
      </c>
      <c r="AA116" s="108"/>
      <c r="AB116" s="108">
        <f t="shared" si="28"/>
        <v>165419.16000000015</v>
      </c>
      <c r="AC116" s="111" t="e">
        <f t="shared" si="31"/>
        <v>#VALUE!</v>
      </c>
      <c r="AD116" s="111" t="e">
        <f t="shared" si="34"/>
        <v>#VALUE!</v>
      </c>
      <c r="AE116" s="112">
        <f t="shared" si="29"/>
        <v>0.96691616800000002</v>
      </c>
      <c r="AF116" s="201">
        <v>40724</v>
      </c>
      <c r="AG116" s="154">
        <v>14</v>
      </c>
      <c r="AH116" s="114" t="s">
        <v>395</v>
      </c>
      <c r="AI116" s="115" t="s">
        <v>458</v>
      </c>
      <c r="AJ116" s="107" t="s">
        <v>459</v>
      </c>
      <c r="AK116" s="107" t="s">
        <v>384</v>
      </c>
      <c r="AL116" s="146"/>
      <c r="AM116" s="182" t="s">
        <v>460</v>
      </c>
      <c r="AN116" s="205">
        <v>41061</v>
      </c>
      <c r="AO116" s="163" t="s">
        <v>461</v>
      </c>
      <c r="AP116" s="197" t="str">
        <f t="shared" si="32"/>
        <v>515/031/4/36/1036</v>
      </c>
    </row>
    <row r="117" spans="1:42" s="198" customFormat="1" ht="30" customHeight="1">
      <c r="A117" s="107" t="s">
        <v>462</v>
      </c>
      <c r="B117" s="118">
        <v>515032</v>
      </c>
      <c r="C117" s="118">
        <v>5</v>
      </c>
      <c r="D117" s="119" t="s">
        <v>168</v>
      </c>
      <c r="E117" s="118">
        <v>1237</v>
      </c>
      <c r="F117" s="119" t="s">
        <v>168</v>
      </c>
      <c r="G117" s="119" t="s">
        <v>187</v>
      </c>
      <c r="H117" s="119" t="s">
        <v>167</v>
      </c>
      <c r="I117" s="119" t="s">
        <v>167</v>
      </c>
      <c r="J117" s="119">
        <v>260</v>
      </c>
      <c r="K117" s="119" t="s">
        <v>188</v>
      </c>
      <c r="L117" s="120" t="s">
        <v>387</v>
      </c>
      <c r="M117" s="128" t="s">
        <v>200</v>
      </c>
      <c r="N117" s="146"/>
      <c r="O117" s="146" t="s">
        <v>172</v>
      </c>
      <c r="P117" s="182"/>
      <c r="Q117" s="118" t="s">
        <v>248</v>
      </c>
      <c r="R117" s="277" t="s">
        <v>190</v>
      </c>
      <c r="S117" s="108"/>
      <c r="T117" s="108"/>
      <c r="U117" s="108"/>
      <c r="V117" s="109">
        <v>37000</v>
      </c>
      <c r="W117" s="108">
        <v>26430</v>
      </c>
      <c r="X117" s="110">
        <v>26430</v>
      </c>
      <c r="Y117" s="108">
        <v>0</v>
      </c>
      <c r="Z117" s="108">
        <f t="shared" si="27"/>
        <v>26430</v>
      </c>
      <c r="AA117" s="108"/>
      <c r="AB117" s="108">
        <f t="shared" si="28"/>
        <v>0</v>
      </c>
      <c r="AC117" s="111"/>
      <c r="AD117" s="111"/>
      <c r="AE117" s="112">
        <f t="shared" si="29"/>
        <v>1</v>
      </c>
      <c r="AF117" s="201"/>
      <c r="AG117" s="154"/>
      <c r="AH117" s="114"/>
      <c r="AI117" s="115"/>
      <c r="AJ117" s="107"/>
      <c r="AK117" s="107"/>
      <c r="AL117" s="146"/>
      <c r="AM117" s="182"/>
      <c r="AN117" s="205"/>
      <c r="AO117" s="163"/>
      <c r="AP117" s="197"/>
    </row>
    <row r="118" spans="1:42" s="198" customFormat="1" ht="35.1" customHeight="1">
      <c r="A118" s="107" t="s">
        <v>463</v>
      </c>
      <c r="B118" s="118">
        <v>515010</v>
      </c>
      <c r="C118" s="118">
        <v>4</v>
      </c>
      <c r="D118" s="118">
        <v>36</v>
      </c>
      <c r="E118" s="118">
        <v>1037</v>
      </c>
      <c r="F118" s="119" t="s">
        <v>168</v>
      </c>
      <c r="G118" s="118">
        <v>10</v>
      </c>
      <c r="H118" s="119" t="s">
        <v>167</v>
      </c>
      <c r="I118" s="119" t="s">
        <v>167</v>
      </c>
      <c r="J118" s="119" t="s">
        <v>192</v>
      </c>
      <c r="K118" s="119" t="s">
        <v>188</v>
      </c>
      <c r="L118" s="121" t="s">
        <v>429</v>
      </c>
      <c r="M118" s="128" t="s">
        <v>200</v>
      </c>
      <c r="N118" s="146" t="s">
        <v>430</v>
      </c>
      <c r="O118" s="146" t="s">
        <v>172</v>
      </c>
      <c r="P118" s="182"/>
      <c r="Q118" s="118">
        <v>5</v>
      </c>
      <c r="R118" s="146" t="s">
        <v>226</v>
      </c>
      <c r="S118" s="108" t="e">
        <f>SUMIF([3]DATA!$B$1:$B$65536,'Appendix O'!$AP118,[3]DATA!O$1:O$65536)</f>
        <v>#VALUE!</v>
      </c>
      <c r="T118" s="108"/>
      <c r="U118" s="108" t="e">
        <f t="shared" ref="U118:U131" si="35">SUM(S118:T118)</f>
        <v>#VALUE!</v>
      </c>
      <c r="V118" s="109" t="e">
        <f>SUM(SUMIF([3]DATA!$B$1:$B$65536,'Appendix O'!$AP118,[3]DATA!P$1:P$65536),SUMIF([3]DATA!$B$1:$B$65536,'Appendix O'!$AP118,[3]DATA!Q$1:Q$65536))</f>
        <v>#VALUE!</v>
      </c>
      <c r="W118" s="108">
        <v>22000000</v>
      </c>
      <c r="X118" s="110">
        <v>2448074.64</v>
      </c>
      <c r="Y118" s="108">
        <v>4349648.57</v>
      </c>
      <c r="Z118" s="108">
        <f t="shared" si="27"/>
        <v>6797723.2100000009</v>
      </c>
      <c r="AA118" s="108"/>
      <c r="AB118" s="108">
        <f t="shared" si="28"/>
        <v>15202276.789999999</v>
      </c>
      <c r="AC118" s="111" t="e">
        <f t="shared" ref="AC118:AC131" si="36">IF(U118&lt;&gt;0,Z118/U118,0)</f>
        <v>#VALUE!</v>
      </c>
      <c r="AD118" s="111" t="e">
        <f t="shared" si="34"/>
        <v>#VALUE!</v>
      </c>
      <c r="AE118" s="112">
        <f t="shared" si="29"/>
        <v>0.3089874186363637</v>
      </c>
      <c r="AF118" s="201">
        <v>40724</v>
      </c>
      <c r="AG118" s="154" t="s">
        <v>464</v>
      </c>
      <c r="AH118" s="114" t="s">
        <v>395</v>
      </c>
      <c r="AI118" s="115" t="s">
        <v>172</v>
      </c>
      <c r="AJ118" s="107" t="s">
        <v>313</v>
      </c>
      <c r="AK118" s="107" t="s">
        <v>384</v>
      </c>
      <c r="AL118" s="146"/>
      <c r="AM118" s="182" t="s">
        <v>465</v>
      </c>
      <c r="AN118" s="205">
        <v>41306</v>
      </c>
      <c r="AO118" s="121" t="s">
        <v>466</v>
      </c>
      <c r="AP118" s="197" t="str">
        <f t="shared" ref="AP118:AP132" si="37">IF(B118 &gt; 0,(CONCATENATE(MID(B118,1,3),"/",MID(B118,4,3),"/",C118,"/",D118,"/",E118)),"")</f>
        <v>515/010/4/36/1037</v>
      </c>
    </row>
    <row r="119" spans="1:42" s="198" customFormat="1" ht="30" customHeight="1">
      <c r="A119" s="107" t="s">
        <v>467</v>
      </c>
      <c r="B119" s="118">
        <v>520005</v>
      </c>
      <c r="C119" s="118">
        <v>5</v>
      </c>
      <c r="D119" s="119" t="s">
        <v>168</v>
      </c>
      <c r="E119" s="118">
        <v>1208</v>
      </c>
      <c r="F119" s="119" t="s">
        <v>168</v>
      </c>
      <c r="G119" s="119" t="s">
        <v>187</v>
      </c>
      <c r="H119" s="119" t="s">
        <v>167</v>
      </c>
      <c r="I119" s="119" t="s">
        <v>167</v>
      </c>
      <c r="J119" s="118">
        <v>260</v>
      </c>
      <c r="K119" s="119" t="s">
        <v>188</v>
      </c>
      <c r="L119" s="124" t="s">
        <v>193</v>
      </c>
      <c r="M119" s="121" t="s">
        <v>193</v>
      </c>
      <c r="N119" s="146" t="s">
        <v>468</v>
      </c>
      <c r="O119" s="146" t="s">
        <v>172</v>
      </c>
      <c r="P119" s="182"/>
      <c r="Q119" s="118" t="s">
        <v>248</v>
      </c>
      <c r="R119" s="277" t="s">
        <v>190</v>
      </c>
      <c r="S119" s="108" t="e">
        <f>SUMIF([3]DATA!$B$1:$B$65536,'Appendix O'!$AP119,[3]DATA!O$1:O$65536)</f>
        <v>#VALUE!</v>
      </c>
      <c r="T119" s="108">
        <v>232000</v>
      </c>
      <c r="U119" s="108" t="e">
        <f t="shared" si="35"/>
        <v>#VALUE!</v>
      </c>
      <c r="V119" s="109"/>
      <c r="W119" s="108">
        <v>232000</v>
      </c>
      <c r="X119" s="110">
        <v>0</v>
      </c>
      <c r="Y119" s="108">
        <v>135182</v>
      </c>
      <c r="Z119" s="108">
        <f t="shared" si="27"/>
        <v>135182</v>
      </c>
      <c r="AA119" s="108"/>
      <c r="AB119" s="108">
        <f t="shared" si="28"/>
        <v>96818</v>
      </c>
      <c r="AC119" s="111" t="e">
        <f t="shared" si="36"/>
        <v>#VALUE!</v>
      </c>
      <c r="AD119" s="111" t="e">
        <f t="shared" si="34"/>
        <v>#VALUE!</v>
      </c>
      <c r="AE119" s="112">
        <f t="shared" si="29"/>
        <v>0.58268103448275865</v>
      </c>
      <c r="AF119" s="201"/>
      <c r="AG119" s="154"/>
      <c r="AH119" s="114"/>
      <c r="AI119" s="115"/>
      <c r="AJ119" s="107"/>
      <c r="AK119" s="107"/>
      <c r="AL119" s="146"/>
      <c r="AM119" s="182"/>
      <c r="AN119" s="205"/>
      <c r="AO119" s="107" t="s">
        <v>469</v>
      </c>
      <c r="AP119" s="197" t="str">
        <f t="shared" si="37"/>
        <v>520/005/5/05/1208</v>
      </c>
    </row>
    <row r="120" spans="1:42" s="198" customFormat="1" ht="35.1" customHeight="1">
      <c r="A120" s="107" t="s">
        <v>454</v>
      </c>
      <c r="B120" s="118">
        <v>520015</v>
      </c>
      <c r="C120" s="118">
        <v>4</v>
      </c>
      <c r="D120" s="118">
        <v>36</v>
      </c>
      <c r="E120" s="118">
        <v>1038</v>
      </c>
      <c r="F120" s="119" t="s">
        <v>168</v>
      </c>
      <c r="G120" s="118">
        <v>12</v>
      </c>
      <c r="H120" s="119" t="s">
        <v>167</v>
      </c>
      <c r="I120" s="119" t="s">
        <v>167</v>
      </c>
      <c r="J120" s="119" t="s">
        <v>470</v>
      </c>
      <c r="K120" s="119" t="s">
        <v>188</v>
      </c>
      <c r="L120" s="121" t="s">
        <v>193</v>
      </c>
      <c r="M120" s="121" t="s">
        <v>193</v>
      </c>
      <c r="N120" s="146" t="s">
        <v>471</v>
      </c>
      <c r="O120" s="146" t="s">
        <v>172</v>
      </c>
      <c r="P120" s="182"/>
      <c r="Q120" s="118" t="s">
        <v>975</v>
      </c>
      <c r="R120" s="146" t="s">
        <v>226</v>
      </c>
      <c r="S120" s="108" t="e">
        <f>SUMIF([3]DATA!$B$1:$B$65536,'Appendix O'!$AP120,[3]DATA!O$1:O$65536)</f>
        <v>#VALUE!</v>
      </c>
      <c r="T120" s="108">
        <v>0</v>
      </c>
      <c r="U120" s="108" t="e">
        <f t="shared" si="35"/>
        <v>#VALUE!</v>
      </c>
      <c r="V120" s="109" t="e">
        <f>SUM(SUMIF([3]DATA!$B$1:$B$65536,'Appendix O'!$AP120,[3]DATA!P$1:P$65536),SUMIF([3]DATA!$B$1:$B$65536,'Appendix O'!$AP120,[3]DATA!Q$1:Q$65536))</f>
        <v>#VALUE!</v>
      </c>
      <c r="W120" s="108">
        <v>5000000</v>
      </c>
      <c r="X120" s="110">
        <v>4948137.25</v>
      </c>
      <c r="Y120" s="108">
        <v>36285.949999999997</v>
      </c>
      <c r="Z120" s="108">
        <f t="shared" si="27"/>
        <v>4984423.2</v>
      </c>
      <c r="AA120" s="108"/>
      <c r="AB120" s="108">
        <f t="shared" si="28"/>
        <v>15576.799999999814</v>
      </c>
      <c r="AC120" s="111" t="e">
        <f t="shared" si="36"/>
        <v>#VALUE!</v>
      </c>
      <c r="AD120" s="111" t="e">
        <f t="shared" si="34"/>
        <v>#VALUE!</v>
      </c>
      <c r="AE120" s="112">
        <f t="shared" si="29"/>
        <v>0.99688463999999999</v>
      </c>
      <c r="AF120" s="201">
        <v>40724</v>
      </c>
      <c r="AG120" s="113" t="s">
        <v>472</v>
      </c>
      <c r="AH120" s="114"/>
      <c r="AI120" s="115" t="s">
        <v>473</v>
      </c>
      <c r="AJ120" s="107" t="s">
        <v>396</v>
      </c>
      <c r="AK120" s="107" t="s">
        <v>474</v>
      </c>
      <c r="AL120" s="146"/>
      <c r="AM120" s="182" t="s">
        <v>397</v>
      </c>
      <c r="AN120" s="205">
        <v>41820</v>
      </c>
      <c r="AO120" s="206" t="s">
        <v>475</v>
      </c>
      <c r="AP120" s="197" t="str">
        <f t="shared" si="37"/>
        <v>520/015/4/36/1038</v>
      </c>
    </row>
    <row r="121" spans="1:42" s="198" customFormat="1" ht="35.1" customHeight="1">
      <c r="A121" s="107" t="s">
        <v>476</v>
      </c>
      <c r="B121" s="118">
        <v>515010</v>
      </c>
      <c r="C121" s="118">
        <v>4</v>
      </c>
      <c r="D121" s="118">
        <v>36</v>
      </c>
      <c r="E121" s="118">
        <v>1040</v>
      </c>
      <c r="F121" s="119" t="s">
        <v>168</v>
      </c>
      <c r="G121" s="118">
        <v>10</v>
      </c>
      <c r="H121" s="119" t="s">
        <v>167</v>
      </c>
      <c r="I121" s="119" t="s">
        <v>167</v>
      </c>
      <c r="J121" s="119" t="s">
        <v>192</v>
      </c>
      <c r="K121" s="119" t="s">
        <v>188</v>
      </c>
      <c r="L121" s="121" t="s">
        <v>429</v>
      </c>
      <c r="M121" s="128" t="s">
        <v>200</v>
      </c>
      <c r="N121" s="146" t="s">
        <v>430</v>
      </c>
      <c r="O121" s="146" t="s">
        <v>172</v>
      </c>
      <c r="P121" s="182"/>
      <c r="Q121" s="118" t="s">
        <v>976</v>
      </c>
      <c r="R121" s="146" t="s">
        <v>226</v>
      </c>
      <c r="S121" s="108" t="e">
        <f>SUMIF([3]DATA!$B$1:$B$65536,'Appendix O'!$AP121,[3]DATA!O$1:O$65536)</f>
        <v>#VALUE!</v>
      </c>
      <c r="T121" s="108">
        <v>0</v>
      </c>
      <c r="U121" s="108" t="e">
        <f t="shared" si="35"/>
        <v>#VALUE!</v>
      </c>
      <c r="V121" s="109" t="e">
        <f>SUM(SUMIF([3]DATA!$B$1:$B$65536,'Appendix O'!$AP121,[3]DATA!P$1:P$65536),SUMIF([3]DATA!$B$1:$B$65536,'Appendix O'!$AP121,[3]DATA!Q$1:Q$65536))</f>
        <v>#VALUE!</v>
      </c>
      <c r="W121" s="108">
        <v>36000000</v>
      </c>
      <c r="X121" s="110">
        <v>13812757.91</v>
      </c>
      <c r="Y121" s="108">
        <v>2898815.19</v>
      </c>
      <c r="Z121" s="108">
        <f t="shared" si="27"/>
        <v>16711573.1</v>
      </c>
      <c r="AA121" s="108"/>
      <c r="AB121" s="108">
        <f t="shared" si="28"/>
        <v>19288426.899999999</v>
      </c>
      <c r="AC121" s="111" t="e">
        <f t="shared" si="36"/>
        <v>#VALUE!</v>
      </c>
      <c r="AD121" s="111" t="e">
        <f t="shared" si="34"/>
        <v>#VALUE!</v>
      </c>
      <c r="AE121" s="112">
        <f t="shared" si="29"/>
        <v>0.46421036388888887</v>
      </c>
      <c r="AF121" s="201">
        <v>40724</v>
      </c>
      <c r="AG121" s="154" t="s">
        <v>477</v>
      </c>
      <c r="AH121" s="114" t="s">
        <v>478</v>
      </c>
      <c r="AI121" s="115" t="s">
        <v>384</v>
      </c>
      <c r="AJ121" s="107" t="s">
        <v>479</v>
      </c>
      <c r="AK121" s="107" t="s">
        <v>384</v>
      </c>
      <c r="AL121" s="146"/>
      <c r="AM121" s="182" t="s">
        <v>480</v>
      </c>
      <c r="AN121" s="205">
        <v>41609</v>
      </c>
      <c r="AO121" s="121" t="s">
        <v>481</v>
      </c>
      <c r="AP121" s="197" t="str">
        <f t="shared" si="37"/>
        <v>515/010/4/36/1040</v>
      </c>
    </row>
    <row r="122" spans="1:42" s="198" customFormat="1" ht="35.1" customHeight="1">
      <c r="A122" s="107" t="s">
        <v>482</v>
      </c>
      <c r="B122" s="118">
        <v>515010</v>
      </c>
      <c r="C122" s="118">
        <v>4</v>
      </c>
      <c r="D122" s="118">
        <v>36</v>
      </c>
      <c r="E122" s="118">
        <v>1100</v>
      </c>
      <c r="F122" s="119" t="s">
        <v>168</v>
      </c>
      <c r="G122" s="118">
        <v>10</v>
      </c>
      <c r="H122" s="119" t="s">
        <v>167</v>
      </c>
      <c r="I122" s="119" t="s">
        <v>167</v>
      </c>
      <c r="J122" s="119" t="s">
        <v>192</v>
      </c>
      <c r="K122" s="119" t="s">
        <v>188</v>
      </c>
      <c r="L122" s="121" t="s">
        <v>429</v>
      </c>
      <c r="M122" s="128" t="s">
        <v>200</v>
      </c>
      <c r="N122" s="146" t="s">
        <v>430</v>
      </c>
      <c r="O122" s="146" t="s">
        <v>172</v>
      </c>
      <c r="P122" s="182"/>
      <c r="Q122" s="118">
        <v>18</v>
      </c>
      <c r="R122" s="146" t="s">
        <v>226</v>
      </c>
      <c r="S122" s="108" t="e">
        <f>SUMIF([3]DATA!$B$1:$B$65536,'Appendix O'!$AP122,[3]DATA!O$1:O$65536)</f>
        <v>#VALUE!</v>
      </c>
      <c r="T122" s="108">
        <v>0</v>
      </c>
      <c r="U122" s="108" t="e">
        <f t="shared" si="35"/>
        <v>#VALUE!</v>
      </c>
      <c r="V122" s="109" t="e">
        <f>SUM(SUMIF([3]DATA!$B$1:$B$65536,'Appendix O'!$AP122,[3]DATA!P$1:P$65536),SUMIF([3]DATA!$B$1:$B$65536,'Appendix O'!$AP122,[3]DATA!Q$1:Q$65536))</f>
        <v>#VALUE!</v>
      </c>
      <c r="W122" s="108">
        <v>2000000</v>
      </c>
      <c r="X122" s="110">
        <v>741940.97</v>
      </c>
      <c r="Y122" s="108">
        <v>1169293.44</v>
      </c>
      <c r="Z122" s="108">
        <f t="shared" si="27"/>
        <v>1911234.41</v>
      </c>
      <c r="AA122" s="108"/>
      <c r="AB122" s="108">
        <f t="shared" si="28"/>
        <v>88765.590000000084</v>
      </c>
      <c r="AC122" s="111" t="e">
        <f t="shared" si="36"/>
        <v>#VALUE!</v>
      </c>
      <c r="AD122" s="111" t="e">
        <f t="shared" si="34"/>
        <v>#VALUE!</v>
      </c>
      <c r="AE122" s="112">
        <f t="shared" si="29"/>
        <v>0.95561720499999991</v>
      </c>
      <c r="AF122" s="201">
        <v>40724</v>
      </c>
      <c r="AG122" s="154" t="s">
        <v>477</v>
      </c>
      <c r="AH122" s="114" t="s">
        <v>478</v>
      </c>
      <c r="AI122" s="115" t="s">
        <v>384</v>
      </c>
      <c r="AJ122" s="107" t="s">
        <v>479</v>
      </c>
      <c r="AK122" s="107" t="s">
        <v>384</v>
      </c>
      <c r="AL122" s="146"/>
      <c r="AM122" s="182" t="s">
        <v>480</v>
      </c>
      <c r="AN122" s="205">
        <v>41609</v>
      </c>
      <c r="AO122" s="121" t="s">
        <v>483</v>
      </c>
      <c r="AP122" s="197" t="str">
        <f t="shared" si="37"/>
        <v>515/010/4/36/1100</v>
      </c>
    </row>
    <row r="123" spans="1:42" s="198" customFormat="1" ht="35.1" customHeight="1">
      <c r="A123" s="107" t="s">
        <v>484</v>
      </c>
      <c r="B123" s="118">
        <v>515010</v>
      </c>
      <c r="C123" s="118">
        <v>4</v>
      </c>
      <c r="D123" s="118">
        <v>36</v>
      </c>
      <c r="E123" s="118">
        <v>1101</v>
      </c>
      <c r="F123" s="119" t="s">
        <v>168</v>
      </c>
      <c r="G123" s="118">
        <v>10</v>
      </c>
      <c r="H123" s="119" t="s">
        <v>167</v>
      </c>
      <c r="I123" s="119" t="s">
        <v>167</v>
      </c>
      <c r="J123" s="119" t="s">
        <v>192</v>
      </c>
      <c r="K123" s="119" t="s">
        <v>188</v>
      </c>
      <c r="L123" s="121" t="s">
        <v>429</v>
      </c>
      <c r="M123" s="128" t="s">
        <v>200</v>
      </c>
      <c r="N123" s="146" t="s">
        <v>430</v>
      </c>
      <c r="O123" s="146" t="s">
        <v>172</v>
      </c>
      <c r="P123" s="182"/>
      <c r="Q123" s="118" t="s">
        <v>977</v>
      </c>
      <c r="R123" s="146" t="s">
        <v>226</v>
      </c>
      <c r="S123" s="108" t="e">
        <f>SUMIF([3]DATA!$B$1:$B$65536,'Appendix O'!$AP123,[3]DATA!O$1:O$65536)</f>
        <v>#VALUE!</v>
      </c>
      <c r="T123" s="108">
        <v>0</v>
      </c>
      <c r="U123" s="108" t="e">
        <f t="shared" si="35"/>
        <v>#VALUE!</v>
      </c>
      <c r="V123" s="109" t="e">
        <f>SUM(SUMIF([3]DATA!$B$1:$B$65536,'Appendix O'!$AP123,[3]DATA!P$1:P$65536),SUMIF([3]DATA!$B$1:$B$65536,'Appendix O'!$AP123,[3]DATA!Q$1:Q$65536))</f>
        <v>#VALUE!</v>
      </c>
      <c r="W123" s="108">
        <v>2000000</v>
      </c>
      <c r="X123" s="110">
        <v>0</v>
      </c>
      <c r="Y123" s="108">
        <v>2000000</v>
      </c>
      <c r="Z123" s="108">
        <f t="shared" si="27"/>
        <v>2000000</v>
      </c>
      <c r="AA123" s="108"/>
      <c r="AB123" s="108">
        <f t="shared" si="28"/>
        <v>0</v>
      </c>
      <c r="AC123" s="111" t="e">
        <f t="shared" si="36"/>
        <v>#VALUE!</v>
      </c>
      <c r="AD123" s="111" t="e">
        <f t="shared" si="34"/>
        <v>#VALUE!</v>
      </c>
      <c r="AE123" s="112">
        <f t="shared" si="29"/>
        <v>1</v>
      </c>
      <c r="AF123" s="201">
        <v>40724</v>
      </c>
      <c r="AG123" s="154" t="s">
        <v>477</v>
      </c>
      <c r="AH123" s="114" t="s">
        <v>478</v>
      </c>
      <c r="AI123" s="115" t="s">
        <v>384</v>
      </c>
      <c r="AJ123" s="107" t="s">
        <v>479</v>
      </c>
      <c r="AK123" s="107" t="s">
        <v>384</v>
      </c>
      <c r="AL123" s="146"/>
      <c r="AM123" s="182" t="s">
        <v>480</v>
      </c>
      <c r="AN123" s="205">
        <v>41609</v>
      </c>
      <c r="AO123" s="121" t="s">
        <v>485</v>
      </c>
      <c r="AP123" s="197" t="str">
        <f t="shared" si="37"/>
        <v>515/010/4/36/1101</v>
      </c>
    </row>
    <row r="124" spans="1:42" s="198" customFormat="1" ht="35.1" customHeight="1">
      <c r="A124" s="107" t="s">
        <v>486</v>
      </c>
      <c r="B124" s="118">
        <v>515010</v>
      </c>
      <c r="C124" s="118">
        <v>4</v>
      </c>
      <c r="D124" s="118">
        <v>36</v>
      </c>
      <c r="E124" s="118">
        <v>1102</v>
      </c>
      <c r="F124" s="119" t="s">
        <v>168</v>
      </c>
      <c r="G124" s="118">
        <v>10</v>
      </c>
      <c r="H124" s="119" t="s">
        <v>167</v>
      </c>
      <c r="I124" s="119" t="s">
        <v>167</v>
      </c>
      <c r="J124" s="119" t="s">
        <v>192</v>
      </c>
      <c r="K124" s="119" t="s">
        <v>188</v>
      </c>
      <c r="L124" s="121" t="s">
        <v>429</v>
      </c>
      <c r="M124" s="128" t="s">
        <v>200</v>
      </c>
      <c r="N124" s="146" t="s">
        <v>430</v>
      </c>
      <c r="O124" s="146" t="s">
        <v>172</v>
      </c>
      <c r="P124" s="182"/>
      <c r="Q124" s="118">
        <v>20</v>
      </c>
      <c r="R124" s="146" t="s">
        <v>226</v>
      </c>
      <c r="S124" s="108" t="e">
        <f>SUMIF([3]DATA!$B$1:$B$65536,'Appendix O'!$AP124,[3]DATA!O$1:O$65536)</f>
        <v>#VALUE!</v>
      </c>
      <c r="T124" s="108">
        <v>0</v>
      </c>
      <c r="U124" s="108" t="e">
        <f t="shared" si="35"/>
        <v>#VALUE!</v>
      </c>
      <c r="V124" s="109" t="e">
        <f>SUM(SUMIF([3]DATA!$B$1:$B$65536,'Appendix O'!$AP124,[3]DATA!P$1:P$65536),SUMIF([3]DATA!$B$1:$B$65536,'Appendix O'!$AP124,[3]DATA!Q$1:Q$65536))</f>
        <v>#VALUE!</v>
      </c>
      <c r="W124" s="108">
        <v>2800000</v>
      </c>
      <c r="X124" s="110">
        <v>300780</v>
      </c>
      <c r="Y124" s="108">
        <v>806384.5</v>
      </c>
      <c r="Z124" s="108">
        <f t="shared" si="27"/>
        <v>1107164.5</v>
      </c>
      <c r="AA124" s="108"/>
      <c r="AB124" s="108">
        <f t="shared" si="28"/>
        <v>1692835.5</v>
      </c>
      <c r="AC124" s="111" t="e">
        <f t="shared" si="36"/>
        <v>#VALUE!</v>
      </c>
      <c r="AD124" s="111" t="e">
        <f t="shared" si="34"/>
        <v>#VALUE!</v>
      </c>
      <c r="AE124" s="112">
        <f t="shared" si="29"/>
        <v>0.39541589285714285</v>
      </c>
      <c r="AF124" s="201">
        <v>40724</v>
      </c>
      <c r="AG124" s="154" t="s">
        <v>477</v>
      </c>
      <c r="AH124" s="114" t="s">
        <v>478</v>
      </c>
      <c r="AI124" s="115" t="s">
        <v>384</v>
      </c>
      <c r="AJ124" s="107" t="s">
        <v>479</v>
      </c>
      <c r="AK124" s="107" t="s">
        <v>384</v>
      </c>
      <c r="AL124" s="146"/>
      <c r="AM124" s="182" t="s">
        <v>480</v>
      </c>
      <c r="AN124" s="205">
        <v>41609</v>
      </c>
      <c r="AO124" s="121" t="s">
        <v>487</v>
      </c>
      <c r="AP124" s="197" t="str">
        <f t="shared" si="37"/>
        <v>515/010/4/36/1102</v>
      </c>
    </row>
    <row r="125" spans="1:42" ht="42.75" hidden="1" customHeight="1">
      <c r="A125" s="107" t="s">
        <v>488</v>
      </c>
      <c r="B125" s="118">
        <v>515010</v>
      </c>
      <c r="C125" s="118">
        <v>4</v>
      </c>
      <c r="D125" s="118">
        <v>36</v>
      </c>
      <c r="E125" s="118">
        <v>1103</v>
      </c>
      <c r="F125" s="119" t="s">
        <v>168</v>
      </c>
      <c r="G125" s="118">
        <v>10</v>
      </c>
      <c r="H125" s="119" t="s">
        <v>167</v>
      </c>
      <c r="I125" s="119" t="s">
        <v>167</v>
      </c>
      <c r="J125" s="119" t="s">
        <v>192</v>
      </c>
      <c r="K125" s="119" t="s">
        <v>188</v>
      </c>
      <c r="L125" s="121" t="s">
        <v>429</v>
      </c>
      <c r="M125" s="128" t="s">
        <v>200</v>
      </c>
      <c r="N125" s="146" t="s">
        <v>430</v>
      </c>
      <c r="O125" s="146" t="s">
        <v>172</v>
      </c>
      <c r="P125" s="182"/>
      <c r="Q125" s="118"/>
      <c r="R125" s="146" t="s">
        <v>226</v>
      </c>
      <c r="S125" s="108" t="e">
        <f>SUMIF([3]DATA!$B$1:$B$65536,'Appendix O'!$AP125,[3]DATA!O$1:O$65536)</f>
        <v>#VALUE!</v>
      </c>
      <c r="T125" s="108">
        <v>0</v>
      </c>
      <c r="U125" s="108" t="e">
        <f t="shared" si="35"/>
        <v>#VALUE!</v>
      </c>
      <c r="V125" s="109" t="e">
        <f>SUM(SUMIF([3]DATA!$B$1:$B$65536,'Appendix O'!$AP125,[3]DATA!P$1:P$65536),SUMIF([3]DATA!$B$1:$B$65536,'Appendix O'!$AP125,[3]DATA!Q$1:Q$65536))-2000000</f>
        <v>#VALUE!</v>
      </c>
      <c r="W125" s="108">
        <v>0</v>
      </c>
      <c r="X125" s="110">
        <v>0</v>
      </c>
      <c r="Y125" s="108"/>
      <c r="Z125" s="108">
        <f t="shared" si="27"/>
        <v>0</v>
      </c>
      <c r="AA125" s="108"/>
      <c r="AB125" s="108">
        <f t="shared" si="28"/>
        <v>0</v>
      </c>
      <c r="AC125" s="111" t="e">
        <f t="shared" si="36"/>
        <v>#VALUE!</v>
      </c>
      <c r="AD125" s="111" t="e">
        <f t="shared" si="34"/>
        <v>#VALUE!</v>
      </c>
      <c r="AE125" s="112" t="e">
        <f t="shared" si="29"/>
        <v>#DIV/0!</v>
      </c>
      <c r="AF125" s="201">
        <v>40724</v>
      </c>
      <c r="AG125" s="154" t="s">
        <v>477</v>
      </c>
      <c r="AH125" s="114" t="s">
        <v>478</v>
      </c>
      <c r="AI125" s="115" t="s">
        <v>384</v>
      </c>
      <c r="AJ125" s="107" t="s">
        <v>479</v>
      </c>
      <c r="AK125" s="107" t="s">
        <v>384</v>
      </c>
      <c r="AL125" s="146"/>
      <c r="AM125" s="182" t="s">
        <v>480</v>
      </c>
      <c r="AN125" s="205">
        <v>41609</v>
      </c>
      <c r="AO125" s="207" t="s">
        <v>489</v>
      </c>
      <c r="AP125" s="117" t="str">
        <f t="shared" si="37"/>
        <v>515/010/4/36/1103</v>
      </c>
    </row>
    <row r="126" spans="1:42" s="198" customFormat="1" ht="30" customHeight="1">
      <c r="A126" s="107" t="s">
        <v>490</v>
      </c>
      <c r="B126" s="118">
        <v>515010</v>
      </c>
      <c r="C126" s="118">
        <v>5</v>
      </c>
      <c r="D126" s="119" t="s">
        <v>168</v>
      </c>
      <c r="E126" s="118">
        <v>1221</v>
      </c>
      <c r="F126" s="119" t="s">
        <v>168</v>
      </c>
      <c r="G126" s="119" t="s">
        <v>187</v>
      </c>
      <c r="H126" s="119" t="s">
        <v>167</v>
      </c>
      <c r="I126" s="119" t="s">
        <v>167</v>
      </c>
      <c r="J126" s="118">
        <v>250</v>
      </c>
      <c r="K126" s="119" t="s">
        <v>188</v>
      </c>
      <c r="L126" s="124" t="s">
        <v>387</v>
      </c>
      <c r="M126" s="120" t="s">
        <v>491</v>
      </c>
      <c r="N126" s="146"/>
      <c r="O126" s="146" t="s">
        <v>172</v>
      </c>
      <c r="P126" s="182"/>
      <c r="Q126" s="118" t="s">
        <v>248</v>
      </c>
      <c r="R126" s="277" t="s">
        <v>190</v>
      </c>
      <c r="S126" s="108" t="e">
        <f>SUMIF([3]DATA!$B$1:$B$65536,'Appendix O'!$AP126,[3]DATA!O$1:O$65536)</f>
        <v>#VALUE!</v>
      </c>
      <c r="T126" s="108">
        <v>155000</v>
      </c>
      <c r="U126" s="108" t="e">
        <f t="shared" si="35"/>
        <v>#VALUE!</v>
      </c>
      <c r="V126" s="109">
        <v>0</v>
      </c>
      <c r="W126" s="108">
        <v>155000</v>
      </c>
      <c r="X126" s="110">
        <v>0</v>
      </c>
      <c r="Y126" s="108">
        <v>144605.20000000001</v>
      </c>
      <c r="Z126" s="108">
        <f t="shared" si="27"/>
        <v>144605.20000000001</v>
      </c>
      <c r="AA126" s="108"/>
      <c r="AB126" s="108">
        <f t="shared" si="28"/>
        <v>10394.799999999988</v>
      </c>
      <c r="AC126" s="111" t="e">
        <f t="shared" si="36"/>
        <v>#VALUE!</v>
      </c>
      <c r="AD126" s="111" t="e">
        <f t="shared" si="34"/>
        <v>#VALUE!</v>
      </c>
      <c r="AE126" s="112">
        <f t="shared" si="29"/>
        <v>0.93293677419354848</v>
      </c>
      <c r="AF126" s="201"/>
      <c r="AG126" s="154"/>
      <c r="AH126" s="114"/>
      <c r="AI126" s="115"/>
      <c r="AJ126" s="107"/>
      <c r="AK126" s="107"/>
      <c r="AL126" s="107"/>
      <c r="AM126" s="115"/>
      <c r="AN126" s="205"/>
      <c r="AO126" s="208"/>
      <c r="AP126" s="197" t="str">
        <f t="shared" si="37"/>
        <v>515/010/5/05/1221</v>
      </c>
    </row>
    <row r="127" spans="1:42" s="198" customFormat="1" ht="30" customHeight="1">
      <c r="A127" s="107" t="s">
        <v>435</v>
      </c>
      <c r="B127" s="118">
        <v>515010</v>
      </c>
      <c r="C127" s="118">
        <v>6</v>
      </c>
      <c r="D127" s="119">
        <v>61</v>
      </c>
      <c r="E127" s="118">
        <v>1100</v>
      </c>
      <c r="F127" s="119" t="s">
        <v>168</v>
      </c>
      <c r="G127" s="119" t="s">
        <v>187</v>
      </c>
      <c r="H127" s="119" t="s">
        <v>167</v>
      </c>
      <c r="I127" s="119" t="s">
        <v>167</v>
      </c>
      <c r="J127" s="118">
        <v>250</v>
      </c>
      <c r="K127" s="119" t="s">
        <v>188</v>
      </c>
      <c r="L127" s="128" t="s">
        <v>492</v>
      </c>
      <c r="M127" s="120" t="s">
        <v>491</v>
      </c>
      <c r="N127" s="146"/>
      <c r="O127" s="146" t="s">
        <v>172</v>
      </c>
      <c r="P127" s="182"/>
      <c r="Q127" s="118">
        <v>28</v>
      </c>
      <c r="R127" s="284" t="s">
        <v>493</v>
      </c>
      <c r="S127" s="108" t="e">
        <f>SUMIF([3]DATA!$B$1:$B$65536,'Appendix O'!$AP127,[3]DATA!O$1:O$65536)</f>
        <v>#VALUE!</v>
      </c>
      <c r="T127" s="108">
        <v>0</v>
      </c>
      <c r="U127" s="108" t="e">
        <f t="shared" si="35"/>
        <v>#VALUE!</v>
      </c>
      <c r="V127" s="109" t="e">
        <f>SUM(SUMIF([3]DATA!$B$1:$B$65536,'Appendix O'!$AP127,[3]DATA!P$1:P$65536),SUMIF([3]DATA!$B$1:$B$65536,'Appendix O'!$AP127,[3]DATA!Q$1:Q$65536))</f>
        <v>#VALUE!</v>
      </c>
      <c r="W127" s="108">
        <v>8508421</v>
      </c>
      <c r="X127" s="110">
        <v>0</v>
      </c>
      <c r="Y127" s="108">
        <v>0</v>
      </c>
      <c r="Z127" s="108">
        <f t="shared" si="27"/>
        <v>0</v>
      </c>
      <c r="AA127" s="108"/>
      <c r="AB127" s="108">
        <f t="shared" si="28"/>
        <v>8508421</v>
      </c>
      <c r="AC127" s="111" t="e">
        <f t="shared" si="36"/>
        <v>#VALUE!</v>
      </c>
      <c r="AD127" s="111" t="e">
        <f t="shared" si="34"/>
        <v>#VALUE!</v>
      </c>
      <c r="AE127" s="112">
        <f t="shared" si="29"/>
        <v>0</v>
      </c>
      <c r="AF127" s="201"/>
      <c r="AG127" s="154"/>
      <c r="AH127" s="114"/>
      <c r="AI127" s="115"/>
      <c r="AJ127" s="107"/>
      <c r="AK127" s="107"/>
      <c r="AL127" s="107"/>
      <c r="AM127" s="115"/>
      <c r="AN127" s="205"/>
      <c r="AO127" s="121" t="s">
        <v>494</v>
      </c>
      <c r="AP127" s="197" t="str">
        <f t="shared" si="37"/>
        <v>515/010/6/61/1100</v>
      </c>
    </row>
    <row r="128" spans="1:42" s="198" customFormat="1" ht="30" customHeight="1">
      <c r="A128" s="107" t="s">
        <v>450</v>
      </c>
      <c r="B128" s="118">
        <v>515010</v>
      </c>
      <c r="C128" s="118">
        <v>6</v>
      </c>
      <c r="D128" s="119">
        <v>61</v>
      </c>
      <c r="E128" s="118">
        <v>1101</v>
      </c>
      <c r="F128" s="119" t="s">
        <v>168</v>
      </c>
      <c r="G128" s="119" t="s">
        <v>187</v>
      </c>
      <c r="H128" s="119" t="s">
        <v>167</v>
      </c>
      <c r="I128" s="119" t="s">
        <v>167</v>
      </c>
      <c r="J128" s="118">
        <v>250</v>
      </c>
      <c r="K128" s="119" t="s">
        <v>188</v>
      </c>
      <c r="L128" s="128" t="s">
        <v>492</v>
      </c>
      <c r="M128" s="120" t="s">
        <v>491</v>
      </c>
      <c r="N128" s="146"/>
      <c r="O128" s="146" t="s">
        <v>172</v>
      </c>
      <c r="P128" s="182"/>
      <c r="Q128" s="118" t="s">
        <v>974</v>
      </c>
      <c r="R128" s="284" t="s">
        <v>493</v>
      </c>
      <c r="S128" s="108" t="e">
        <f>SUMIF([3]DATA!$B$1:$B$65536,'Appendix O'!$AP128,[3]DATA!O$1:O$65536)</f>
        <v>#VALUE!</v>
      </c>
      <c r="T128" s="108">
        <v>0</v>
      </c>
      <c r="U128" s="108" t="e">
        <f t="shared" si="35"/>
        <v>#VALUE!</v>
      </c>
      <c r="V128" s="109" t="e">
        <f>SUM(SUMIF([3]DATA!$B$1:$B$65536,'Appendix O'!$AP128,[3]DATA!P$1:P$65536),SUMIF([3]DATA!$B$1:$B$65536,'Appendix O'!$AP128,[3]DATA!Q$1:Q$65536))</f>
        <v>#VALUE!</v>
      </c>
      <c r="W128" s="108">
        <v>201328</v>
      </c>
      <c r="X128" s="110">
        <v>0</v>
      </c>
      <c r="Y128" s="108">
        <v>0</v>
      </c>
      <c r="Z128" s="108">
        <f t="shared" si="27"/>
        <v>0</v>
      </c>
      <c r="AA128" s="108"/>
      <c r="AB128" s="108">
        <f t="shared" si="28"/>
        <v>201328</v>
      </c>
      <c r="AC128" s="111" t="e">
        <f t="shared" si="36"/>
        <v>#VALUE!</v>
      </c>
      <c r="AD128" s="111" t="e">
        <f t="shared" si="34"/>
        <v>#VALUE!</v>
      </c>
      <c r="AE128" s="112">
        <f t="shared" si="29"/>
        <v>0</v>
      </c>
      <c r="AF128" s="201"/>
      <c r="AG128" s="154"/>
      <c r="AH128" s="114"/>
      <c r="AI128" s="115"/>
      <c r="AJ128" s="107"/>
      <c r="AK128" s="107"/>
      <c r="AL128" s="107"/>
      <c r="AM128" s="115"/>
      <c r="AN128" s="205"/>
      <c r="AO128" s="121" t="s">
        <v>495</v>
      </c>
      <c r="AP128" s="197" t="str">
        <f t="shared" si="37"/>
        <v>515/010/6/61/1101</v>
      </c>
    </row>
    <row r="129" spans="1:42" ht="42.75" hidden="1" customHeight="1">
      <c r="A129" s="107" t="s">
        <v>496</v>
      </c>
      <c r="B129" s="118">
        <v>515010</v>
      </c>
      <c r="C129" s="118">
        <v>6</v>
      </c>
      <c r="D129" s="119">
        <v>61</v>
      </c>
      <c r="E129" s="118">
        <v>1104</v>
      </c>
      <c r="F129" s="119" t="s">
        <v>168</v>
      </c>
      <c r="G129" s="119" t="s">
        <v>187</v>
      </c>
      <c r="H129" s="119" t="s">
        <v>167</v>
      </c>
      <c r="I129" s="119" t="s">
        <v>167</v>
      </c>
      <c r="J129" s="118">
        <v>250</v>
      </c>
      <c r="K129" s="119" t="s">
        <v>188</v>
      </c>
      <c r="L129" s="128" t="s">
        <v>492</v>
      </c>
      <c r="M129" s="120" t="s">
        <v>491</v>
      </c>
      <c r="N129" s="146"/>
      <c r="O129" s="146" t="s">
        <v>172</v>
      </c>
      <c r="P129" s="182"/>
      <c r="Q129" s="118"/>
      <c r="R129" s="284" t="s">
        <v>493</v>
      </c>
      <c r="S129" s="108" t="e">
        <f>SUMIF([3]DATA!$B$1:$B$65536,'Appendix O'!$AP129,[3]DATA!O$1:O$65536)</f>
        <v>#VALUE!</v>
      </c>
      <c r="T129" s="108">
        <v>0</v>
      </c>
      <c r="U129" s="108" t="e">
        <f t="shared" si="35"/>
        <v>#VALUE!</v>
      </c>
      <c r="V129" s="109" t="e">
        <f>SUM(SUMIF([3]DATA!$B$1:$B$65536,'Appendix O'!$AP129,[3]DATA!P$1:P$65536),SUMIF([3]DATA!$B$1:$B$65536,'Appendix O'!$AP129,[3]DATA!Q$1:Q$65536))-100000</f>
        <v>#VALUE!</v>
      </c>
      <c r="W129" s="108">
        <v>0</v>
      </c>
      <c r="X129" s="110">
        <v>0</v>
      </c>
      <c r="Y129" s="108"/>
      <c r="Z129" s="108">
        <f t="shared" si="27"/>
        <v>0</v>
      </c>
      <c r="AA129" s="108"/>
      <c r="AB129" s="108">
        <f t="shared" si="28"/>
        <v>0</v>
      </c>
      <c r="AC129" s="111" t="e">
        <f t="shared" si="36"/>
        <v>#VALUE!</v>
      </c>
      <c r="AD129" s="111" t="e">
        <f t="shared" si="34"/>
        <v>#VALUE!</v>
      </c>
      <c r="AE129" s="112" t="e">
        <f t="shared" si="29"/>
        <v>#DIV/0!</v>
      </c>
      <c r="AF129" s="201"/>
      <c r="AG129" s="154"/>
      <c r="AH129" s="114"/>
      <c r="AI129" s="115"/>
      <c r="AM129" s="115"/>
      <c r="AN129" s="205"/>
      <c r="AO129" s="209"/>
      <c r="AP129" s="117" t="str">
        <f t="shared" si="37"/>
        <v>515/010/6/61/1104</v>
      </c>
    </row>
    <row r="130" spans="1:42" ht="42.75" hidden="1" customHeight="1">
      <c r="A130" s="107" t="s">
        <v>497</v>
      </c>
      <c r="B130" s="118">
        <v>515010</v>
      </c>
      <c r="C130" s="118">
        <v>6</v>
      </c>
      <c r="D130" s="119">
        <v>61</v>
      </c>
      <c r="E130" s="118">
        <v>1108</v>
      </c>
      <c r="F130" s="119" t="s">
        <v>168</v>
      </c>
      <c r="G130" s="119" t="s">
        <v>187</v>
      </c>
      <c r="H130" s="119" t="s">
        <v>167</v>
      </c>
      <c r="I130" s="119" t="s">
        <v>167</v>
      </c>
      <c r="J130" s="118">
        <v>250</v>
      </c>
      <c r="K130" s="119" t="s">
        <v>188</v>
      </c>
      <c r="L130" s="128" t="s">
        <v>492</v>
      </c>
      <c r="M130" s="120" t="s">
        <v>491</v>
      </c>
      <c r="N130" s="146"/>
      <c r="O130" s="146" t="s">
        <v>172</v>
      </c>
      <c r="P130" s="182"/>
      <c r="Q130" s="118"/>
      <c r="R130" s="284" t="s">
        <v>493</v>
      </c>
      <c r="S130" s="108" t="e">
        <f>SUMIF([3]DATA!$B$1:$B$65536,'Appendix O'!$AP130,[3]DATA!O$1:O$65536)</f>
        <v>#VALUE!</v>
      </c>
      <c r="T130" s="108">
        <v>0</v>
      </c>
      <c r="U130" s="108" t="e">
        <f t="shared" si="35"/>
        <v>#VALUE!</v>
      </c>
      <c r="V130" s="109" t="e">
        <f>SUM(SUMIF([3]DATA!$B$1:$B$65536,'Appendix O'!$AP130,[3]DATA!P$1:P$65536),SUMIF([3]DATA!$B$1:$B$65536,'Appendix O'!$AP130,[3]DATA!Q$1:Q$65536))-5300000</f>
        <v>#VALUE!</v>
      </c>
      <c r="W130" s="108">
        <v>0</v>
      </c>
      <c r="X130" s="110">
        <v>0</v>
      </c>
      <c r="Y130" s="108"/>
      <c r="Z130" s="108">
        <f t="shared" si="27"/>
        <v>0</v>
      </c>
      <c r="AA130" s="108"/>
      <c r="AB130" s="108">
        <f t="shared" si="28"/>
        <v>0</v>
      </c>
      <c r="AC130" s="111" t="e">
        <f t="shared" si="36"/>
        <v>#VALUE!</v>
      </c>
      <c r="AD130" s="111" t="e">
        <f t="shared" si="34"/>
        <v>#VALUE!</v>
      </c>
      <c r="AE130" s="112" t="e">
        <f t="shared" si="29"/>
        <v>#DIV/0!</v>
      </c>
      <c r="AF130" s="201"/>
      <c r="AG130" s="154"/>
      <c r="AH130" s="114"/>
      <c r="AI130" s="115"/>
      <c r="AM130" s="115"/>
      <c r="AN130" s="205"/>
      <c r="AO130" s="209"/>
      <c r="AP130" s="117" t="str">
        <f t="shared" si="37"/>
        <v>515/010/6/61/1108</v>
      </c>
    </row>
    <row r="131" spans="1:42" s="198" customFormat="1" ht="30" customHeight="1">
      <c r="A131" s="107" t="s">
        <v>498</v>
      </c>
      <c r="B131" s="118">
        <v>515010</v>
      </c>
      <c r="C131" s="118">
        <v>6</v>
      </c>
      <c r="D131" s="119">
        <v>61</v>
      </c>
      <c r="E131" s="118">
        <v>1109</v>
      </c>
      <c r="F131" s="119" t="s">
        <v>168</v>
      </c>
      <c r="G131" s="119" t="s">
        <v>187</v>
      </c>
      <c r="H131" s="119" t="s">
        <v>167</v>
      </c>
      <c r="I131" s="119" t="s">
        <v>167</v>
      </c>
      <c r="J131" s="118">
        <v>250</v>
      </c>
      <c r="K131" s="119" t="s">
        <v>188</v>
      </c>
      <c r="L131" s="128" t="s">
        <v>492</v>
      </c>
      <c r="M131" s="120" t="s">
        <v>491</v>
      </c>
      <c r="N131" s="146"/>
      <c r="O131" s="146" t="s">
        <v>172</v>
      </c>
      <c r="P131" s="182"/>
      <c r="Q131" s="118" t="s">
        <v>976</v>
      </c>
      <c r="R131" s="284" t="s">
        <v>493</v>
      </c>
      <c r="S131" s="108" t="e">
        <f>SUMIF([3]DATA!$B$1:$B$65536,'Appendix O'!$AP131,[3]DATA!O$1:O$65536)</f>
        <v>#VALUE!</v>
      </c>
      <c r="T131" s="108">
        <v>0</v>
      </c>
      <c r="U131" s="108" t="e">
        <f t="shared" si="35"/>
        <v>#VALUE!</v>
      </c>
      <c r="V131" s="109" t="e">
        <f>SUM(SUMIF([3]DATA!$B$1:$B$65536,'Appendix O'!$AP131,[3]DATA!P$1:P$65536),SUMIF([3]DATA!$B$1:$B$65536,'Appendix O'!$AP131,[3]DATA!Q$1:Q$65536))</f>
        <v>#VALUE!</v>
      </c>
      <c r="W131" s="108">
        <v>15000000</v>
      </c>
      <c r="X131" s="110">
        <v>0</v>
      </c>
      <c r="Y131" s="108">
        <v>0</v>
      </c>
      <c r="Z131" s="108">
        <f t="shared" si="27"/>
        <v>0</v>
      </c>
      <c r="AA131" s="108"/>
      <c r="AB131" s="108">
        <f t="shared" si="28"/>
        <v>15000000</v>
      </c>
      <c r="AC131" s="111" t="e">
        <f t="shared" si="36"/>
        <v>#VALUE!</v>
      </c>
      <c r="AD131" s="111" t="e">
        <f t="shared" si="34"/>
        <v>#VALUE!</v>
      </c>
      <c r="AE131" s="112">
        <f t="shared" si="29"/>
        <v>0</v>
      </c>
      <c r="AF131" s="201"/>
      <c r="AG131" s="154"/>
      <c r="AH131" s="114"/>
      <c r="AI131" s="115"/>
      <c r="AJ131" s="107"/>
      <c r="AK131" s="107"/>
      <c r="AL131" s="107"/>
      <c r="AM131" s="115"/>
      <c r="AN131" s="205"/>
      <c r="AO131" s="121" t="s">
        <v>495</v>
      </c>
      <c r="AP131" s="197" t="str">
        <f t="shared" si="37"/>
        <v>515/010/6/61/1109</v>
      </c>
    </row>
    <row r="132" spans="1:42" s="198" customFormat="1" ht="35.1" customHeight="1">
      <c r="A132" s="107" t="s">
        <v>488</v>
      </c>
      <c r="B132" s="118">
        <v>520005</v>
      </c>
      <c r="C132" s="118">
        <v>4</v>
      </c>
      <c r="D132" s="119">
        <v>36</v>
      </c>
      <c r="E132" s="118">
        <v>1136</v>
      </c>
      <c r="F132" s="119" t="s">
        <v>168</v>
      </c>
      <c r="G132" s="119">
        <v>10</v>
      </c>
      <c r="H132" s="119" t="s">
        <v>167</v>
      </c>
      <c r="I132" s="119" t="s">
        <v>167</v>
      </c>
      <c r="J132" s="119" t="s">
        <v>192</v>
      </c>
      <c r="K132" s="119" t="s">
        <v>188</v>
      </c>
      <c r="L132" s="210" t="s">
        <v>193</v>
      </c>
      <c r="M132" s="121" t="s">
        <v>193</v>
      </c>
      <c r="N132" s="146"/>
      <c r="O132" s="146" t="s">
        <v>172</v>
      </c>
      <c r="P132" s="182"/>
      <c r="Q132" s="118" t="s">
        <v>978</v>
      </c>
      <c r="R132" s="146" t="s">
        <v>226</v>
      </c>
      <c r="S132" s="108"/>
      <c r="T132" s="108"/>
      <c r="U132" s="108"/>
      <c r="V132" s="109">
        <v>2000000</v>
      </c>
      <c r="W132" s="108">
        <v>2000000</v>
      </c>
      <c r="X132" s="110">
        <v>84979.07</v>
      </c>
      <c r="Y132" s="108">
        <v>1799715.65</v>
      </c>
      <c r="Z132" s="108">
        <f t="shared" si="27"/>
        <v>1884694.72</v>
      </c>
      <c r="AA132" s="108"/>
      <c r="AB132" s="108">
        <f t="shared" si="28"/>
        <v>115305.28000000003</v>
      </c>
      <c r="AC132" s="111"/>
      <c r="AD132" s="111"/>
      <c r="AE132" s="112">
        <f t="shared" si="29"/>
        <v>0.94234735999999997</v>
      </c>
      <c r="AF132" s="201"/>
      <c r="AG132" s="154"/>
      <c r="AH132" s="114"/>
      <c r="AI132" s="115"/>
      <c r="AJ132" s="107"/>
      <c r="AK132" s="107"/>
      <c r="AL132" s="107"/>
      <c r="AM132" s="115"/>
      <c r="AN132" s="205"/>
      <c r="AO132" s="206" t="s">
        <v>499</v>
      </c>
      <c r="AP132" s="197" t="str">
        <f t="shared" si="37"/>
        <v>520/005/4/36/1136</v>
      </c>
    </row>
    <row r="133" spans="1:42" s="198" customFormat="1" ht="30" customHeight="1">
      <c r="A133" s="107" t="s">
        <v>500</v>
      </c>
      <c r="B133" s="118">
        <v>520005</v>
      </c>
      <c r="C133" s="118">
        <v>5</v>
      </c>
      <c r="D133" s="119" t="s">
        <v>168</v>
      </c>
      <c r="E133" s="118">
        <v>1220</v>
      </c>
      <c r="F133" s="119" t="s">
        <v>168</v>
      </c>
      <c r="G133" s="119" t="s">
        <v>187</v>
      </c>
      <c r="H133" s="119" t="s">
        <v>167</v>
      </c>
      <c r="I133" s="119" t="s">
        <v>167</v>
      </c>
      <c r="J133" s="118">
        <v>250</v>
      </c>
      <c r="K133" s="119" t="s">
        <v>188</v>
      </c>
      <c r="L133" s="128" t="s">
        <v>492</v>
      </c>
      <c r="M133" s="120" t="s">
        <v>491</v>
      </c>
      <c r="N133" s="146"/>
      <c r="O133" s="146" t="s">
        <v>172</v>
      </c>
      <c r="P133" s="182"/>
      <c r="Q133" s="118" t="s">
        <v>248</v>
      </c>
      <c r="R133" s="277" t="s">
        <v>190</v>
      </c>
      <c r="S133" s="108" t="e">
        <f>SUMIF([3]DATA!$B$1:$B$65536,'Appendix O'!$AP133,[3]DATA!O$1:O$65536)</f>
        <v>#VALUE!</v>
      </c>
      <c r="T133" s="108">
        <v>500000</v>
      </c>
      <c r="U133" s="108" t="e">
        <f>SUM(S133:T133)</f>
        <v>#VALUE!</v>
      </c>
      <c r="V133" s="109"/>
      <c r="W133" s="108">
        <v>500000</v>
      </c>
      <c r="X133" s="110">
        <v>0</v>
      </c>
      <c r="Y133" s="108">
        <v>0</v>
      </c>
      <c r="Z133" s="108">
        <f t="shared" si="27"/>
        <v>0</v>
      </c>
      <c r="AA133" s="108"/>
      <c r="AB133" s="108">
        <f t="shared" si="28"/>
        <v>500000</v>
      </c>
      <c r="AC133" s="111" t="e">
        <f>IF(U133&lt;&gt;0,Z133/U133,0)</f>
        <v>#VALUE!</v>
      </c>
      <c r="AD133" s="111" t="e">
        <f t="shared" si="34"/>
        <v>#VALUE!</v>
      </c>
      <c r="AE133" s="112">
        <f t="shared" si="29"/>
        <v>0</v>
      </c>
      <c r="AF133" s="201"/>
      <c r="AG133" s="154"/>
      <c r="AH133" s="114"/>
      <c r="AI133" s="115"/>
      <c r="AJ133" s="107"/>
      <c r="AK133" s="107"/>
      <c r="AL133" s="107"/>
      <c r="AM133" s="115"/>
      <c r="AN133" s="205"/>
      <c r="AO133" s="107" t="s">
        <v>501</v>
      </c>
      <c r="AP133" s="197" t="str">
        <f>IF(B133 &gt; 0,(CONCATENATE(MID(B133,1,3),"/",MID(B133,4,3),"/",C133,"/",D133,"/",E133)),"")</f>
        <v>520/005/5/05/1220</v>
      </c>
    </row>
    <row r="134" spans="1:42" s="198" customFormat="1" ht="35.1" customHeight="1">
      <c r="A134" s="107" t="s">
        <v>497</v>
      </c>
      <c r="B134" s="118">
        <v>520005</v>
      </c>
      <c r="C134" s="118">
        <v>6</v>
      </c>
      <c r="D134" s="119">
        <v>61</v>
      </c>
      <c r="E134" s="118">
        <v>1120</v>
      </c>
      <c r="F134" s="119" t="s">
        <v>168</v>
      </c>
      <c r="G134" s="119" t="s">
        <v>168</v>
      </c>
      <c r="H134" s="119" t="s">
        <v>167</v>
      </c>
      <c r="I134" s="119" t="s">
        <v>167</v>
      </c>
      <c r="J134" s="119" t="s">
        <v>192</v>
      </c>
      <c r="K134" s="119" t="s">
        <v>169</v>
      </c>
      <c r="L134" s="210" t="s">
        <v>193</v>
      </c>
      <c r="M134" s="121" t="s">
        <v>193</v>
      </c>
      <c r="N134" s="146"/>
      <c r="O134" s="146" t="s">
        <v>172</v>
      </c>
      <c r="P134" s="182"/>
      <c r="Q134" s="118">
        <v>33</v>
      </c>
      <c r="R134" s="284" t="s">
        <v>493</v>
      </c>
      <c r="S134" s="108"/>
      <c r="T134" s="108"/>
      <c r="U134" s="108"/>
      <c r="V134" s="109">
        <v>5300000</v>
      </c>
      <c r="W134" s="108">
        <v>5300000</v>
      </c>
      <c r="X134" s="110">
        <v>0</v>
      </c>
      <c r="Y134" s="108">
        <v>0</v>
      </c>
      <c r="Z134" s="108">
        <f t="shared" si="27"/>
        <v>0</v>
      </c>
      <c r="AA134" s="108"/>
      <c r="AB134" s="108">
        <f t="shared" si="28"/>
        <v>5300000</v>
      </c>
      <c r="AC134" s="111"/>
      <c r="AD134" s="111"/>
      <c r="AE134" s="112">
        <f t="shared" si="29"/>
        <v>0</v>
      </c>
      <c r="AF134" s="201"/>
      <c r="AG134" s="154"/>
      <c r="AH134" s="114"/>
      <c r="AI134" s="115"/>
      <c r="AJ134" s="107"/>
      <c r="AK134" s="107"/>
      <c r="AL134" s="146"/>
      <c r="AM134" s="182"/>
      <c r="AN134" s="205"/>
      <c r="AO134" s="211" t="s">
        <v>502</v>
      </c>
      <c r="AP134" s="197"/>
    </row>
    <row r="135" spans="1:42" s="198" customFormat="1" ht="35.1" customHeight="1">
      <c r="A135" s="107" t="s">
        <v>503</v>
      </c>
      <c r="B135" s="118">
        <v>520021</v>
      </c>
      <c r="C135" s="118">
        <v>4</v>
      </c>
      <c r="D135" s="118">
        <v>36</v>
      </c>
      <c r="E135" s="118">
        <v>1041</v>
      </c>
      <c r="F135" s="119" t="s">
        <v>168</v>
      </c>
      <c r="G135" s="118">
        <v>12</v>
      </c>
      <c r="H135" s="119" t="s">
        <v>167</v>
      </c>
      <c r="I135" s="119" t="s">
        <v>167</v>
      </c>
      <c r="J135" s="119" t="s">
        <v>470</v>
      </c>
      <c r="K135" s="119" t="s">
        <v>188</v>
      </c>
      <c r="L135" s="121" t="s">
        <v>193</v>
      </c>
      <c r="M135" s="121" t="s">
        <v>193</v>
      </c>
      <c r="N135" s="146" t="s">
        <v>471</v>
      </c>
      <c r="O135" s="146" t="s">
        <v>172</v>
      </c>
      <c r="P135" s="182"/>
      <c r="Q135" s="118" t="s">
        <v>979</v>
      </c>
      <c r="R135" s="146" t="s">
        <v>226</v>
      </c>
      <c r="S135" s="108" t="e">
        <f>SUMIF([3]DATA!$B$1:$B$65536,'Appendix O'!$AP135,[3]DATA!O$1:O$65536)</f>
        <v>#VALUE!</v>
      </c>
      <c r="T135" s="108">
        <v>0</v>
      </c>
      <c r="U135" s="108" t="e">
        <f>SUM(S135:T135)</f>
        <v>#VALUE!</v>
      </c>
      <c r="V135" s="109" t="e">
        <f>SUM(SUMIF([3]DATA!$B$1:$B$65536,'Appendix O'!$AP135,[3]DATA!P$1:P$65536),SUMIF([3]DATA!$B$1:$B$65536,'Appendix O'!$AP135,[3]DATA!Q$1:Q$65536))</f>
        <v>#VALUE!</v>
      </c>
      <c r="W135" s="108">
        <v>1000000</v>
      </c>
      <c r="X135" s="110">
        <v>428404.5</v>
      </c>
      <c r="Y135" s="108">
        <v>376857.94</v>
      </c>
      <c r="Z135" s="108">
        <f t="shared" si="27"/>
        <v>805262.44</v>
      </c>
      <c r="AA135" s="108"/>
      <c r="AB135" s="108">
        <f t="shared" si="28"/>
        <v>194737.56000000006</v>
      </c>
      <c r="AC135" s="111" t="e">
        <f>IF(U135&lt;&gt;0,Z135/U135,0)</f>
        <v>#VALUE!</v>
      </c>
      <c r="AD135" s="111" t="e">
        <f t="shared" si="34"/>
        <v>#VALUE!</v>
      </c>
      <c r="AE135" s="112">
        <f t="shared" si="29"/>
        <v>0.80526243999999991</v>
      </c>
      <c r="AF135" s="201">
        <v>40724</v>
      </c>
      <c r="AG135" s="113"/>
      <c r="AH135" s="114" t="s">
        <v>395</v>
      </c>
      <c r="AI135" s="115" t="s">
        <v>384</v>
      </c>
      <c r="AJ135" s="107" t="s">
        <v>384</v>
      </c>
      <c r="AK135" s="107" t="s">
        <v>474</v>
      </c>
      <c r="AL135" s="146"/>
      <c r="AM135" s="182" t="s">
        <v>504</v>
      </c>
      <c r="AN135" s="205">
        <v>41061</v>
      </c>
      <c r="AO135" s="206" t="s">
        <v>505</v>
      </c>
      <c r="AP135" s="197" t="str">
        <f t="shared" ref="AP135:AP146" si="38">IF(B135 &gt; 0,(CONCATENATE(MID(B135,1,3),"/",MID(B135,4,3),"/",C135,"/",D135,"/",E135)),"")</f>
        <v>520/021/4/36/1041</v>
      </c>
    </row>
    <row r="136" spans="1:42" s="198" customFormat="1" ht="35.1" customHeight="1">
      <c r="A136" s="107" t="s">
        <v>454</v>
      </c>
      <c r="B136" s="118">
        <v>520021</v>
      </c>
      <c r="C136" s="118">
        <v>4</v>
      </c>
      <c r="D136" s="118">
        <v>36</v>
      </c>
      <c r="E136" s="118">
        <v>1139</v>
      </c>
      <c r="F136" s="119" t="s">
        <v>168</v>
      </c>
      <c r="G136" s="118">
        <v>10</v>
      </c>
      <c r="H136" s="119" t="s">
        <v>167</v>
      </c>
      <c r="I136" s="119" t="s">
        <v>167</v>
      </c>
      <c r="J136" s="119" t="s">
        <v>192</v>
      </c>
      <c r="K136" s="119" t="s">
        <v>188</v>
      </c>
      <c r="L136" s="210" t="s">
        <v>193</v>
      </c>
      <c r="M136" s="128" t="s">
        <v>193</v>
      </c>
      <c r="N136" s="146"/>
      <c r="O136" s="146" t="s">
        <v>172</v>
      </c>
      <c r="P136" s="182"/>
      <c r="Q136" s="118" t="s">
        <v>980</v>
      </c>
      <c r="R136" s="146" t="s">
        <v>226</v>
      </c>
      <c r="S136" s="108"/>
      <c r="T136" s="108"/>
      <c r="U136" s="108"/>
      <c r="V136" s="109">
        <v>2000000</v>
      </c>
      <c r="W136" s="108">
        <v>2000000</v>
      </c>
      <c r="X136" s="110">
        <v>845061.14999999991</v>
      </c>
      <c r="Y136" s="108">
        <v>347063.14</v>
      </c>
      <c r="Z136" s="108">
        <f t="shared" si="27"/>
        <v>1192124.29</v>
      </c>
      <c r="AA136" s="108"/>
      <c r="AB136" s="108">
        <f t="shared" si="28"/>
        <v>807875.71</v>
      </c>
      <c r="AC136" s="111"/>
      <c r="AD136" s="111"/>
      <c r="AE136" s="112">
        <f t="shared" si="29"/>
        <v>0.59606214499999999</v>
      </c>
      <c r="AF136" s="201"/>
      <c r="AG136" s="113"/>
      <c r="AH136" s="114"/>
      <c r="AI136" s="115"/>
      <c r="AJ136" s="107"/>
      <c r="AK136" s="107"/>
      <c r="AL136" s="146"/>
      <c r="AM136" s="182"/>
      <c r="AN136" s="205"/>
      <c r="AO136" s="206" t="s">
        <v>475</v>
      </c>
      <c r="AP136" s="197" t="str">
        <f t="shared" si="38"/>
        <v>520/021/4/36/1139</v>
      </c>
    </row>
    <row r="137" spans="1:42" s="198" customFormat="1" ht="35.1" customHeight="1">
      <c r="A137" s="107" t="s">
        <v>506</v>
      </c>
      <c r="B137" s="118">
        <v>520025</v>
      </c>
      <c r="C137" s="118">
        <v>4</v>
      </c>
      <c r="D137" s="118">
        <v>36</v>
      </c>
      <c r="E137" s="118">
        <v>1042</v>
      </c>
      <c r="F137" s="119" t="s">
        <v>168</v>
      </c>
      <c r="G137" s="118">
        <v>12</v>
      </c>
      <c r="H137" s="119" t="s">
        <v>167</v>
      </c>
      <c r="I137" s="119" t="s">
        <v>167</v>
      </c>
      <c r="J137" s="119" t="s">
        <v>470</v>
      </c>
      <c r="K137" s="119" t="s">
        <v>188</v>
      </c>
      <c r="L137" s="121" t="s">
        <v>193</v>
      </c>
      <c r="M137" s="121" t="s">
        <v>193</v>
      </c>
      <c r="N137" s="146" t="s">
        <v>471</v>
      </c>
      <c r="O137" s="146" t="s">
        <v>172</v>
      </c>
      <c r="P137" s="182"/>
      <c r="Q137" s="118">
        <v>33</v>
      </c>
      <c r="R137" s="146" t="s">
        <v>226</v>
      </c>
      <c r="S137" s="108" t="e">
        <f>SUMIF([3]DATA!$B$1:$B$65536,'Appendix O'!$AP137,[3]DATA!O$1:O$65536)</f>
        <v>#VALUE!</v>
      </c>
      <c r="T137" s="108">
        <v>0</v>
      </c>
      <c r="U137" s="108" t="e">
        <f>SUM(S137:T137)</f>
        <v>#VALUE!</v>
      </c>
      <c r="V137" s="109" t="e">
        <f>SUM(SUMIF([3]DATA!$B$1:$B$65536,'Appendix O'!$AP137,[3]DATA!P$1:P$65536),SUMIF([3]DATA!$B$1:$B$65536,'Appendix O'!$AP137,[3]DATA!Q$1:Q$65536))</f>
        <v>#VALUE!</v>
      </c>
      <c r="W137" s="108">
        <v>7000000</v>
      </c>
      <c r="X137" s="110">
        <v>1498734.01</v>
      </c>
      <c r="Y137" s="108">
        <v>790313.34</v>
      </c>
      <c r="Z137" s="108">
        <f t="shared" si="27"/>
        <v>2289047.35</v>
      </c>
      <c r="AA137" s="108"/>
      <c r="AB137" s="108">
        <f t="shared" si="28"/>
        <v>4710952.6500000004</v>
      </c>
      <c r="AC137" s="111" t="e">
        <f>IF(U137&lt;&gt;0,Z137/U137,0)</f>
        <v>#VALUE!</v>
      </c>
      <c r="AD137" s="111" t="e">
        <f t="shared" si="34"/>
        <v>#VALUE!</v>
      </c>
      <c r="AE137" s="112">
        <f t="shared" si="29"/>
        <v>0.32700676428571429</v>
      </c>
      <c r="AF137" s="201">
        <v>40724</v>
      </c>
      <c r="AG137" s="113"/>
      <c r="AH137" s="114"/>
      <c r="AI137" s="115" t="s">
        <v>507</v>
      </c>
      <c r="AJ137" s="107" t="s">
        <v>396</v>
      </c>
      <c r="AK137" s="107" t="s">
        <v>474</v>
      </c>
      <c r="AL137" s="146"/>
      <c r="AM137" s="182" t="s">
        <v>508</v>
      </c>
      <c r="AN137" s="205">
        <v>41426</v>
      </c>
      <c r="AO137" s="206" t="s">
        <v>509</v>
      </c>
      <c r="AP137" s="197" t="str">
        <f t="shared" si="38"/>
        <v>520/025/4/36/1042</v>
      </c>
    </row>
    <row r="138" spans="1:42" s="198" customFormat="1" ht="35.1" customHeight="1">
      <c r="A138" s="107" t="s">
        <v>510</v>
      </c>
      <c r="B138" s="118">
        <v>520025</v>
      </c>
      <c r="C138" s="118">
        <v>4</v>
      </c>
      <c r="D138" s="118">
        <v>36</v>
      </c>
      <c r="E138" s="118">
        <v>1043</v>
      </c>
      <c r="F138" s="119" t="s">
        <v>168</v>
      </c>
      <c r="G138" s="118">
        <v>12</v>
      </c>
      <c r="H138" s="119" t="s">
        <v>167</v>
      </c>
      <c r="I138" s="119" t="s">
        <v>167</v>
      </c>
      <c r="J138" s="119" t="s">
        <v>470</v>
      </c>
      <c r="K138" s="119" t="s">
        <v>188</v>
      </c>
      <c r="L138" s="121" t="s">
        <v>193</v>
      </c>
      <c r="M138" s="121" t="s">
        <v>193</v>
      </c>
      <c r="N138" s="146" t="s">
        <v>471</v>
      </c>
      <c r="O138" s="146" t="s">
        <v>172</v>
      </c>
      <c r="P138" s="182"/>
      <c r="Q138" s="118">
        <v>31</v>
      </c>
      <c r="R138" s="146" t="s">
        <v>226</v>
      </c>
      <c r="S138" s="108" t="e">
        <f>SUMIF([3]DATA!$B$1:$B$65536,'Appendix O'!$AP138,[3]DATA!O$1:O$65536)</f>
        <v>#VALUE!</v>
      </c>
      <c r="T138" s="108">
        <v>0</v>
      </c>
      <c r="U138" s="108" t="e">
        <f>SUM(S138:T138)</f>
        <v>#VALUE!</v>
      </c>
      <c r="V138" s="109" t="e">
        <f>SUM(SUMIF([3]DATA!$B$1:$B$65536,'Appendix O'!$AP138,[3]DATA!P$1:P$65536),SUMIF([3]DATA!$B$1:$B$65536,'Appendix O'!$AP138,[3]DATA!Q$1:Q$65536))</f>
        <v>#VALUE!</v>
      </c>
      <c r="W138" s="108">
        <v>8000000</v>
      </c>
      <c r="X138" s="110">
        <v>7775042.2199999997</v>
      </c>
      <c r="Y138" s="108">
        <v>690.35</v>
      </c>
      <c r="Z138" s="108">
        <f t="shared" si="27"/>
        <v>7775732.5699999994</v>
      </c>
      <c r="AA138" s="108"/>
      <c r="AB138" s="108">
        <f t="shared" si="28"/>
        <v>224267.43000000063</v>
      </c>
      <c r="AC138" s="111" t="e">
        <f>IF(U138&lt;&gt;0,Z138/U138,0)</f>
        <v>#VALUE!</v>
      </c>
      <c r="AD138" s="111" t="e">
        <f t="shared" si="34"/>
        <v>#VALUE!</v>
      </c>
      <c r="AE138" s="112">
        <f t="shared" si="29"/>
        <v>0.97196657124999997</v>
      </c>
      <c r="AF138" s="201">
        <v>40724</v>
      </c>
      <c r="AG138" s="113"/>
      <c r="AH138" s="114"/>
      <c r="AI138" s="115" t="s">
        <v>507</v>
      </c>
      <c r="AJ138" s="107" t="s">
        <v>396</v>
      </c>
      <c r="AK138" s="107" t="s">
        <v>474</v>
      </c>
      <c r="AL138" s="146"/>
      <c r="AM138" s="182" t="s">
        <v>397</v>
      </c>
      <c r="AN138" s="205">
        <v>41000</v>
      </c>
      <c r="AO138" s="206" t="s">
        <v>511</v>
      </c>
      <c r="AP138" s="197" t="str">
        <f t="shared" si="38"/>
        <v>520/025/4/36/1043</v>
      </c>
    </row>
    <row r="139" spans="1:42" s="198" customFormat="1" ht="35.1" customHeight="1">
      <c r="A139" s="107" t="s">
        <v>453</v>
      </c>
      <c r="B139" s="118">
        <v>520025</v>
      </c>
      <c r="C139" s="118">
        <v>4</v>
      </c>
      <c r="D139" s="118">
        <v>36</v>
      </c>
      <c r="E139" s="118">
        <v>1137</v>
      </c>
      <c r="F139" s="119" t="s">
        <v>168</v>
      </c>
      <c r="G139" s="118">
        <v>10</v>
      </c>
      <c r="H139" s="119" t="s">
        <v>167</v>
      </c>
      <c r="I139" s="119" t="s">
        <v>167</v>
      </c>
      <c r="J139" s="119" t="s">
        <v>192</v>
      </c>
      <c r="K139" s="119" t="s">
        <v>188</v>
      </c>
      <c r="L139" s="210" t="s">
        <v>193</v>
      </c>
      <c r="M139" s="128" t="s">
        <v>193</v>
      </c>
      <c r="N139" s="146"/>
      <c r="O139" s="146" t="s">
        <v>172</v>
      </c>
      <c r="P139" s="182"/>
      <c r="Q139" s="118" t="s">
        <v>978</v>
      </c>
      <c r="R139" s="146" t="s">
        <v>226</v>
      </c>
      <c r="S139" s="108"/>
      <c r="T139" s="108"/>
      <c r="U139" s="108"/>
      <c r="V139" s="109">
        <v>2500000</v>
      </c>
      <c r="W139" s="108">
        <v>2500000</v>
      </c>
      <c r="X139" s="110">
        <v>2165422.73</v>
      </c>
      <c r="Y139" s="108">
        <v>-2165422.73</v>
      </c>
      <c r="Z139" s="108">
        <f t="shared" si="27"/>
        <v>0</v>
      </c>
      <c r="AA139" s="108"/>
      <c r="AB139" s="108">
        <f t="shared" si="28"/>
        <v>2500000</v>
      </c>
      <c r="AC139" s="111"/>
      <c r="AD139" s="111"/>
      <c r="AE139" s="112">
        <f t="shared" si="29"/>
        <v>0</v>
      </c>
      <c r="AF139" s="201"/>
      <c r="AG139" s="113"/>
      <c r="AH139" s="114"/>
      <c r="AI139" s="115"/>
      <c r="AJ139" s="107"/>
      <c r="AK139" s="107"/>
      <c r="AL139" s="146"/>
      <c r="AM139" s="182"/>
      <c r="AN139" s="205"/>
      <c r="AO139" s="206" t="s">
        <v>505</v>
      </c>
      <c r="AP139" s="197" t="str">
        <f t="shared" si="38"/>
        <v>520/025/4/36/1137</v>
      </c>
    </row>
    <row r="140" spans="1:42" s="198" customFormat="1" ht="35.1" customHeight="1">
      <c r="A140" s="107" t="s">
        <v>513</v>
      </c>
      <c r="B140" s="118">
        <v>520025</v>
      </c>
      <c r="C140" s="118">
        <v>4</v>
      </c>
      <c r="D140" s="118">
        <v>36</v>
      </c>
      <c r="E140" s="118">
        <v>1140</v>
      </c>
      <c r="F140" s="119" t="s">
        <v>168</v>
      </c>
      <c r="G140" s="118">
        <v>10</v>
      </c>
      <c r="H140" s="119" t="s">
        <v>167</v>
      </c>
      <c r="I140" s="119" t="s">
        <v>167</v>
      </c>
      <c r="J140" s="119" t="s">
        <v>192</v>
      </c>
      <c r="K140" s="119" t="s">
        <v>188</v>
      </c>
      <c r="L140" s="210" t="s">
        <v>193</v>
      </c>
      <c r="M140" s="128" t="s">
        <v>193</v>
      </c>
      <c r="N140" s="146"/>
      <c r="O140" s="146" t="s">
        <v>172</v>
      </c>
      <c r="P140" s="182"/>
      <c r="Q140" s="118">
        <v>37</v>
      </c>
      <c r="R140" s="146" t="s">
        <v>226</v>
      </c>
      <c r="S140" s="108"/>
      <c r="T140" s="108"/>
      <c r="U140" s="108"/>
      <c r="V140" s="109">
        <v>1000000</v>
      </c>
      <c r="W140" s="108">
        <v>1000000</v>
      </c>
      <c r="X140" s="110">
        <v>975349.32000000007</v>
      </c>
      <c r="Y140" s="108">
        <v>-975349.32</v>
      </c>
      <c r="Z140" s="108">
        <f t="shared" si="27"/>
        <v>0</v>
      </c>
      <c r="AA140" s="108"/>
      <c r="AB140" s="108">
        <f t="shared" si="28"/>
        <v>1000000</v>
      </c>
      <c r="AC140" s="111"/>
      <c r="AD140" s="111"/>
      <c r="AE140" s="112">
        <f t="shared" si="29"/>
        <v>0</v>
      </c>
      <c r="AF140" s="201"/>
      <c r="AG140" s="113"/>
      <c r="AH140" s="114"/>
      <c r="AI140" s="115"/>
      <c r="AJ140" s="107"/>
      <c r="AK140" s="107"/>
      <c r="AL140" s="146"/>
      <c r="AM140" s="182"/>
      <c r="AN140" s="205"/>
      <c r="AO140" s="206" t="s">
        <v>512</v>
      </c>
      <c r="AP140" s="197" t="str">
        <f t="shared" si="38"/>
        <v>520/025/4/36/1140</v>
      </c>
    </row>
    <row r="141" spans="1:42" s="198" customFormat="1" ht="30" customHeight="1">
      <c r="A141" s="107" t="s">
        <v>513</v>
      </c>
      <c r="B141" s="118">
        <v>520025</v>
      </c>
      <c r="C141" s="118">
        <v>6</v>
      </c>
      <c r="D141" s="118">
        <v>61</v>
      </c>
      <c r="E141" s="118">
        <v>1102</v>
      </c>
      <c r="F141" s="119" t="s">
        <v>168</v>
      </c>
      <c r="G141" s="118">
        <v>12</v>
      </c>
      <c r="H141" s="119" t="s">
        <v>167</v>
      </c>
      <c r="I141" s="119" t="s">
        <v>167</v>
      </c>
      <c r="J141" s="119" t="s">
        <v>470</v>
      </c>
      <c r="K141" s="119" t="s">
        <v>188</v>
      </c>
      <c r="L141" s="121" t="s">
        <v>193</v>
      </c>
      <c r="M141" s="121" t="s">
        <v>193</v>
      </c>
      <c r="N141" s="146" t="s">
        <v>471</v>
      </c>
      <c r="O141" s="146" t="s">
        <v>172</v>
      </c>
      <c r="P141" s="182"/>
      <c r="Q141" s="118">
        <v>37</v>
      </c>
      <c r="R141" s="284" t="s">
        <v>493</v>
      </c>
      <c r="S141" s="108" t="e">
        <f>SUMIF([3]DATA!$B$1:$B$65536,'Appendix O'!$AP141,[3]DATA!O$1:O$65536)</f>
        <v>#VALUE!</v>
      </c>
      <c r="T141" s="108">
        <v>0</v>
      </c>
      <c r="U141" s="108" t="e">
        <f>SUM(S141:T141)</f>
        <v>#VALUE!</v>
      </c>
      <c r="V141" s="109" t="e">
        <f>SUM(SUMIF([3]DATA!$B$1:$B$65536,'Appendix O'!$AP141,[3]DATA!P$1:P$65536),SUMIF([3]DATA!$B$1:$B$65536,'Appendix O'!$AP141,[3]DATA!Q$1:Q$65536))</f>
        <v>#VALUE!</v>
      </c>
      <c r="W141" s="108">
        <v>961009</v>
      </c>
      <c r="X141" s="110">
        <v>961009</v>
      </c>
      <c r="Y141" s="108">
        <v>0</v>
      </c>
      <c r="Z141" s="108">
        <f t="shared" si="27"/>
        <v>961009</v>
      </c>
      <c r="AA141" s="108"/>
      <c r="AB141" s="108">
        <f t="shared" si="28"/>
        <v>0</v>
      </c>
      <c r="AC141" s="111" t="e">
        <f>IF(U141&lt;&gt;0,Z141/U141,0)</f>
        <v>#VALUE!</v>
      </c>
      <c r="AD141" s="111" t="e">
        <f t="shared" si="34"/>
        <v>#VALUE!</v>
      </c>
      <c r="AE141" s="112">
        <f t="shared" si="29"/>
        <v>1</v>
      </c>
      <c r="AF141" s="201">
        <v>40724</v>
      </c>
      <c r="AG141" s="113"/>
      <c r="AH141" s="114"/>
      <c r="AI141" s="115" t="s">
        <v>507</v>
      </c>
      <c r="AJ141" s="107" t="s">
        <v>396</v>
      </c>
      <c r="AK141" s="107" t="s">
        <v>474</v>
      </c>
      <c r="AL141" s="146"/>
      <c r="AM141" s="182" t="s">
        <v>508</v>
      </c>
      <c r="AN141" s="205">
        <v>41426</v>
      </c>
      <c r="AO141" s="107" t="s">
        <v>514</v>
      </c>
      <c r="AP141" s="197" t="str">
        <f t="shared" si="38"/>
        <v>520/025/6/61/1102</v>
      </c>
    </row>
    <row r="142" spans="1:42" s="198" customFormat="1" ht="30" customHeight="1">
      <c r="A142" s="107" t="s">
        <v>515</v>
      </c>
      <c r="B142" s="118">
        <v>520025</v>
      </c>
      <c r="C142" s="118">
        <v>6</v>
      </c>
      <c r="D142" s="118">
        <v>61</v>
      </c>
      <c r="E142" s="118">
        <v>1103</v>
      </c>
      <c r="F142" s="119" t="s">
        <v>168</v>
      </c>
      <c r="G142" s="118">
        <v>12</v>
      </c>
      <c r="H142" s="119" t="s">
        <v>167</v>
      </c>
      <c r="I142" s="119" t="s">
        <v>167</v>
      </c>
      <c r="J142" s="119" t="s">
        <v>470</v>
      </c>
      <c r="K142" s="119" t="s">
        <v>188</v>
      </c>
      <c r="L142" s="121" t="s">
        <v>193</v>
      </c>
      <c r="M142" s="121" t="s">
        <v>193</v>
      </c>
      <c r="N142" s="146" t="s">
        <v>471</v>
      </c>
      <c r="O142" s="146" t="s">
        <v>172</v>
      </c>
      <c r="P142" s="182"/>
      <c r="Q142" s="118" t="s">
        <v>979</v>
      </c>
      <c r="R142" s="284" t="s">
        <v>493</v>
      </c>
      <c r="S142" s="108" t="e">
        <f>SUMIF([3]DATA!$B$1:$B$65536,'Appendix O'!$AP142,[3]DATA!O$1:O$65536)</f>
        <v>#VALUE!</v>
      </c>
      <c r="T142" s="108">
        <v>0</v>
      </c>
      <c r="U142" s="108" t="e">
        <f>SUM(S142:T142)</f>
        <v>#VALUE!</v>
      </c>
      <c r="V142" s="109" t="e">
        <f>SUM(SUMIF([3]DATA!$B$1:$B$65536,'Appendix O'!$AP142,[3]DATA!P$1:P$65536),SUMIF([3]DATA!$B$1:$B$65536,'Appendix O'!$AP142,[3]DATA!Q$1:Q$65536))</f>
        <v>#VALUE!</v>
      </c>
      <c r="W142" s="108">
        <v>47927</v>
      </c>
      <c r="X142" s="110">
        <v>0</v>
      </c>
      <c r="Y142" s="108">
        <v>41868</v>
      </c>
      <c r="Z142" s="108">
        <f t="shared" si="27"/>
        <v>41868</v>
      </c>
      <c r="AA142" s="108"/>
      <c r="AB142" s="108">
        <f t="shared" si="28"/>
        <v>6059</v>
      </c>
      <c r="AC142" s="111" t="e">
        <f>IF(U142&lt;&gt;0,Z142/U142,0)</f>
        <v>#VALUE!</v>
      </c>
      <c r="AD142" s="111" t="e">
        <f t="shared" si="34"/>
        <v>#VALUE!</v>
      </c>
      <c r="AE142" s="112">
        <f t="shared" si="29"/>
        <v>0.8735785674045945</v>
      </c>
      <c r="AF142" s="201">
        <v>40724</v>
      </c>
      <c r="AG142" s="113"/>
      <c r="AH142" s="114"/>
      <c r="AI142" s="115" t="s">
        <v>507</v>
      </c>
      <c r="AJ142" s="107" t="s">
        <v>396</v>
      </c>
      <c r="AK142" s="107" t="s">
        <v>474</v>
      </c>
      <c r="AL142" s="146"/>
      <c r="AM142" s="182" t="s">
        <v>508</v>
      </c>
      <c r="AN142" s="205">
        <v>41426</v>
      </c>
      <c r="AO142" s="206" t="s">
        <v>475</v>
      </c>
      <c r="AP142" s="197" t="str">
        <f t="shared" si="38"/>
        <v>520/025/6/61/1103</v>
      </c>
    </row>
    <row r="143" spans="1:42" s="198" customFormat="1" ht="30" customHeight="1">
      <c r="A143" s="107" t="s">
        <v>496</v>
      </c>
      <c r="B143" s="118">
        <v>520025</v>
      </c>
      <c r="C143" s="118">
        <v>6</v>
      </c>
      <c r="D143" s="118">
        <v>61</v>
      </c>
      <c r="E143" s="118">
        <v>1119</v>
      </c>
      <c r="F143" s="119" t="s">
        <v>168</v>
      </c>
      <c r="G143" s="119" t="s">
        <v>168</v>
      </c>
      <c r="H143" s="119" t="s">
        <v>167</v>
      </c>
      <c r="I143" s="119" t="s">
        <v>167</v>
      </c>
      <c r="J143" s="119" t="s">
        <v>192</v>
      </c>
      <c r="K143" s="119" t="s">
        <v>169</v>
      </c>
      <c r="L143" s="210" t="s">
        <v>193</v>
      </c>
      <c r="M143" s="128" t="s">
        <v>193</v>
      </c>
      <c r="N143" s="146"/>
      <c r="O143" s="146" t="s">
        <v>172</v>
      </c>
      <c r="P143" s="182"/>
      <c r="Q143" s="118">
        <v>42</v>
      </c>
      <c r="R143" s="284" t="s">
        <v>493</v>
      </c>
      <c r="S143" s="108"/>
      <c r="T143" s="108"/>
      <c r="U143" s="108"/>
      <c r="V143" s="109">
        <v>100000</v>
      </c>
      <c r="W143" s="108">
        <v>100000</v>
      </c>
      <c r="X143" s="110">
        <v>100000</v>
      </c>
      <c r="Y143" s="108">
        <v>0</v>
      </c>
      <c r="Z143" s="108">
        <f t="shared" si="27"/>
        <v>100000</v>
      </c>
      <c r="AA143" s="108"/>
      <c r="AB143" s="108">
        <f t="shared" si="28"/>
        <v>0</v>
      </c>
      <c r="AC143" s="111"/>
      <c r="AD143" s="111"/>
      <c r="AE143" s="112">
        <f t="shared" si="29"/>
        <v>1</v>
      </c>
      <c r="AF143" s="201"/>
      <c r="AG143" s="113"/>
      <c r="AH143" s="114"/>
      <c r="AI143" s="115"/>
      <c r="AJ143" s="107"/>
      <c r="AK143" s="107"/>
      <c r="AL143" s="146"/>
      <c r="AM143" s="182"/>
      <c r="AN143" s="205"/>
      <c r="AO143" s="107" t="s">
        <v>514</v>
      </c>
      <c r="AP143" s="197" t="str">
        <f t="shared" si="38"/>
        <v>520/025/6/61/1119</v>
      </c>
    </row>
    <row r="144" spans="1:42" s="198" customFormat="1" ht="35.1" customHeight="1">
      <c r="A144" s="107" t="s">
        <v>447</v>
      </c>
      <c r="B144" s="118">
        <v>520026</v>
      </c>
      <c r="C144" s="118">
        <v>4</v>
      </c>
      <c r="D144" s="118">
        <v>36</v>
      </c>
      <c r="E144" s="118">
        <v>1138</v>
      </c>
      <c r="F144" s="119" t="s">
        <v>168</v>
      </c>
      <c r="G144" s="118">
        <v>10</v>
      </c>
      <c r="H144" s="119" t="s">
        <v>167</v>
      </c>
      <c r="I144" s="119" t="s">
        <v>167</v>
      </c>
      <c r="J144" s="119" t="s">
        <v>192</v>
      </c>
      <c r="K144" s="119" t="s">
        <v>188</v>
      </c>
      <c r="L144" s="210" t="s">
        <v>193</v>
      </c>
      <c r="M144" s="128" t="s">
        <v>193</v>
      </c>
      <c r="N144" s="146"/>
      <c r="O144" s="146" t="s">
        <v>172</v>
      </c>
      <c r="P144" s="182"/>
      <c r="Q144" s="118" t="s">
        <v>972</v>
      </c>
      <c r="R144" s="146" t="s">
        <v>226</v>
      </c>
      <c r="S144" s="108"/>
      <c r="T144" s="108"/>
      <c r="U144" s="108"/>
      <c r="V144" s="109">
        <v>3000000</v>
      </c>
      <c r="W144" s="108">
        <v>3000000</v>
      </c>
      <c r="X144" s="110">
        <v>2352255.7399999998</v>
      </c>
      <c r="Y144" s="108">
        <v>-2352255.7400000002</v>
      </c>
      <c r="Z144" s="108">
        <f t="shared" si="27"/>
        <v>0</v>
      </c>
      <c r="AA144" s="108"/>
      <c r="AB144" s="108">
        <f t="shared" si="28"/>
        <v>3000000</v>
      </c>
      <c r="AC144" s="111"/>
      <c r="AD144" s="111"/>
      <c r="AE144" s="112">
        <f t="shared" si="29"/>
        <v>0</v>
      </c>
      <c r="AF144" s="201"/>
      <c r="AG144" s="113"/>
      <c r="AH144" s="114"/>
      <c r="AI144" s="115"/>
      <c r="AJ144" s="107"/>
      <c r="AK144" s="107"/>
      <c r="AL144" s="146"/>
      <c r="AM144" s="182"/>
      <c r="AN144" s="205"/>
      <c r="AO144" s="107" t="s">
        <v>514</v>
      </c>
      <c r="AP144" s="197" t="str">
        <f t="shared" si="38"/>
        <v>520/026/4/36/1138</v>
      </c>
    </row>
    <row r="145" spans="1:42" s="198" customFormat="1" ht="30" customHeight="1">
      <c r="A145" s="107" t="s">
        <v>516</v>
      </c>
      <c r="B145" s="118">
        <v>520026</v>
      </c>
      <c r="C145" s="118">
        <v>5</v>
      </c>
      <c r="D145" s="119" t="s">
        <v>168</v>
      </c>
      <c r="E145" s="118">
        <v>1231</v>
      </c>
      <c r="F145" s="119" t="s">
        <v>168</v>
      </c>
      <c r="G145" s="119" t="s">
        <v>187</v>
      </c>
      <c r="H145" s="119" t="s">
        <v>167</v>
      </c>
      <c r="I145" s="119" t="s">
        <v>167</v>
      </c>
      <c r="J145" s="119">
        <v>270</v>
      </c>
      <c r="K145" s="119" t="s">
        <v>188</v>
      </c>
      <c r="L145" s="121" t="s">
        <v>193</v>
      </c>
      <c r="M145" s="121" t="s">
        <v>193</v>
      </c>
      <c r="N145" s="146"/>
      <c r="O145" s="146" t="s">
        <v>172</v>
      </c>
      <c r="P145" s="182"/>
      <c r="Q145" s="118" t="s">
        <v>248</v>
      </c>
      <c r="R145" s="277" t="s">
        <v>190</v>
      </c>
      <c r="S145" s="108" t="e">
        <f>SUMIF([3]DATA!$B$1:$B$65536,'Appendix O'!$AP145,[3]DATA!O$1:O$65536)</f>
        <v>#VALUE!</v>
      </c>
      <c r="T145" s="108">
        <v>9000</v>
      </c>
      <c r="U145" s="108" t="e">
        <f>SUM(S145:T145)</f>
        <v>#VALUE!</v>
      </c>
      <c r="V145" s="109"/>
      <c r="W145" s="108">
        <v>9000</v>
      </c>
      <c r="X145" s="110">
        <v>7741</v>
      </c>
      <c r="Y145" s="108">
        <v>0</v>
      </c>
      <c r="Z145" s="108">
        <f t="shared" si="27"/>
        <v>7741</v>
      </c>
      <c r="AA145" s="108"/>
      <c r="AB145" s="108">
        <f t="shared" si="28"/>
        <v>1259</v>
      </c>
      <c r="AC145" s="111" t="e">
        <f>IF(U145&lt;&gt;0,Z145/U145,0)</f>
        <v>#VALUE!</v>
      </c>
      <c r="AD145" s="111" t="e">
        <f t="shared" si="34"/>
        <v>#VALUE!</v>
      </c>
      <c r="AE145" s="112">
        <f t="shared" si="29"/>
        <v>0.86011111111111116</v>
      </c>
      <c r="AF145" s="201">
        <v>40724</v>
      </c>
      <c r="AG145" s="113"/>
      <c r="AH145" s="114"/>
      <c r="AI145" s="115" t="s">
        <v>507</v>
      </c>
      <c r="AJ145" s="107" t="s">
        <v>396</v>
      </c>
      <c r="AK145" s="107" t="s">
        <v>474</v>
      </c>
      <c r="AL145" s="146"/>
      <c r="AM145" s="182" t="s">
        <v>517</v>
      </c>
      <c r="AN145" s="205">
        <v>40969</v>
      </c>
      <c r="AO145" s="121" t="s">
        <v>518</v>
      </c>
      <c r="AP145" s="197" t="str">
        <f t="shared" si="38"/>
        <v>520/026/5/05/1231</v>
      </c>
    </row>
    <row r="146" spans="1:42" s="198" customFormat="1" ht="30" customHeight="1">
      <c r="A146" s="107" t="s">
        <v>519</v>
      </c>
      <c r="B146" s="118">
        <v>520026</v>
      </c>
      <c r="C146" s="118">
        <v>5</v>
      </c>
      <c r="D146" s="119" t="s">
        <v>168</v>
      </c>
      <c r="E146" s="118">
        <v>1238</v>
      </c>
      <c r="F146" s="119" t="s">
        <v>168</v>
      </c>
      <c r="G146" s="119" t="s">
        <v>187</v>
      </c>
      <c r="H146" s="119" t="s">
        <v>167</v>
      </c>
      <c r="I146" s="119" t="s">
        <v>167</v>
      </c>
      <c r="J146" s="119">
        <v>250</v>
      </c>
      <c r="K146" s="119" t="s">
        <v>188</v>
      </c>
      <c r="L146" s="210" t="s">
        <v>193</v>
      </c>
      <c r="M146" s="128" t="s">
        <v>193</v>
      </c>
      <c r="N146" s="146"/>
      <c r="O146" s="146" t="s">
        <v>172</v>
      </c>
      <c r="P146" s="182"/>
      <c r="Q146" s="118" t="s">
        <v>248</v>
      </c>
      <c r="R146" s="277" t="s">
        <v>190</v>
      </c>
      <c r="S146" s="108"/>
      <c r="T146" s="108"/>
      <c r="U146" s="108"/>
      <c r="V146" s="109">
        <v>560000</v>
      </c>
      <c r="W146" s="108">
        <v>560000</v>
      </c>
      <c r="X146" s="110">
        <v>0</v>
      </c>
      <c r="Y146" s="108">
        <v>0</v>
      </c>
      <c r="Z146" s="108">
        <f t="shared" si="27"/>
        <v>0</v>
      </c>
      <c r="AA146" s="108"/>
      <c r="AB146" s="108">
        <f t="shared" si="28"/>
        <v>560000</v>
      </c>
      <c r="AC146" s="111"/>
      <c r="AD146" s="111"/>
      <c r="AE146" s="112">
        <f t="shared" si="29"/>
        <v>0</v>
      </c>
      <c r="AF146" s="201"/>
      <c r="AG146" s="113"/>
      <c r="AH146" s="114"/>
      <c r="AI146" s="115"/>
      <c r="AJ146" s="107"/>
      <c r="AK146" s="107"/>
      <c r="AL146" s="146"/>
      <c r="AM146" s="182"/>
      <c r="AN146" s="205"/>
      <c r="AO146" s="121"/>
      <c r="AP146" s="197" t="str">
        <f t="shared" si="38"/>
        <v>520/026/5/05/1238</v>
      </c>
    </row>
    <row r="147" spans="1:42" s="198" customFormat="1" ht="35.1" customHeight="1">
      <c r="A147" s="107" t="s">
        <v>449</v>
      </c>
      <c r="B147" s="118">
        <v>520030</v>
      </c>
      <c r="C147" s="118">
        <v>4</v>
      </c>
      <c r="D147" s="119">
        <v>36</v>
      </c>
      <c r="E147" s="118">
        <v>1141</v>
      </c>
      <c r="F147" s="119" t="s">
        <v>168</v>
      </c>
      <c r="G147" s="119">
        <v>10</v>
      </c>
      <c r="H147" s="119" t="s">
        <v>167</v>
      </c>
      <c r="I147" s="119" t="s">
        <v>167</v>
      </c>
      <c r="J147" s="119" t="s">
        <v>192</v>
      </c>
      <c r="K147" s="119" t="s">
        <v>188</v>
      </c>
      <c r="L147" s="212" t="s">
        <v>193</v>
      </c>
      <c r="M147" s="128" t="s">
        <v>193</v>
      </c>
      <c r="N147" s="146"/>
      <c r="O147" s="146" t="s">
        <v>172</v>
      </c>
      <c r="P147" s="182"/>
      <c r="Q147" s="118" t="s">
        <v>975</v>
      </c>
      <c r="R147" s="146" t="s">
        <v>226</v>
      </c>
      <c r="S147" s="108"/>
      <c r="T147" s="108"/>
      <c r="U147" s="108"/>
      <c r="V147" s="109">
        <v>1500000</v>
      </c>
      <c r="W147" s="108">
        <v>1500000</v>
      </c>
      <c r="X147" s="110">
        <v>1485353.84</v>
      </c>
      <c r="Y147" s="108">
        <v>-1076619.74</v>
      </c>
      <c r="Z147" s="108">
        <f t="shared" ref="Z147:Z194" si="39">X147+Y147</f>
        <v>408734.10000000009</v>
      </c>
      <c r="AA147" s="108"/>
      <c r="AB147" s="108">
        <f t="shared" ref="AB147:AB269" si="40">W147-Z147</f>
        <v>1091265.8999999999</v>
      </c>
      <c r="AC147" s="111"/>
      <c r="AD147" s="111"/>
      <c r="AE147" s="112">
        <f t="shared" ref="AE147:AE269" si="41">Z147/W147</f>
        <v>0.27248940000000005</v>
      </c>
      <c r="AF147" s="201"/>
      <c r="AG147" s="113"/>
      <c r="AH147" s="114"/>
      <c r="AI147" s="115"/>
      <c r="AJ147" s="107"/>
      <c r="AK147" s="107"/>
      <c r="AL147" s="146"/>
      <c r="AM147" s="182"/>
      <c r="AN147" s="205"/>
      <c r="AO147" s="107" t="s">
        <v>514</v>
      </c>
      <c r="AP147" s="197"/>
    </row>
    <row r="148" spans="1:42" s="198" customFormat="1" ht="30" customHeight="1">
      <c r="A148" s="107" t="s">
        <v>520</v>
      </c>
      <c r="B148" s="118">
        <v>505005</v>
      </c>
      <c r="C148" s="118">
        <v>6</v>
      </c>
      <c r="D148" s="119" t="s">
        <v>167</v>
      </c>
      <c r="E148" s="118">
        <v>1006</v>
      </c>
      <c r="F148" s="119" t="s">
        <v>168</v>
      </c>
      <c r="G148" s="118">
        <v>11</v>
      </c>
      <c r="H148" s="119" t="s">
        <v>168</v>
      </c>
      <c r="I148" s="118">
        <v>13</v>
      </c>
      <c r="J148" s="118">
        <v>120</v>
      </c>
      <c r="K148" s="119" t="s">
        <v>169</v>
      </c>
      <c r="L148" s="120" t="s">
        <v>387</v>
      </c>
      <c r="M148" s="114" t="s">
        <v>371</v>
      </c>
      <c r="N148" s="146" t="s">
        <v>521</v>
      </c>
      <c r="O148" s="146"/>
      <c r="P148" s="182" t="s">
        <v>172</v>
      </c>
      <c r="Q148" s="118" t="s">
        <v>248</v>
      </c>
      <c r="R148" s="277" t="s">
        <v>173</v>
      </c>
      <c r="S148" s="108" t="e">
        <f>SUMIF([3]DATA!$B$1:$B$65536,'Appendix O'!$AP148,[3]DATA!O$1:O$65536)</f>
        <v>#VALUE!</v>
      </c>
      <c r="T148" s="108">
        <v>-174341</v>
      </c>
      <c r="U148" s="108" t="e">
        <f t="shared" ref="U148:U193" si="42">SUM(S148:T148)</f>
        <v>#VALUE!</v>
      </c>
      <c r="V148" s="109"/>
      <c r="W148" s="108">
        <v>125659</v>
      </c>
      <c r="X148" s="110">
        <v>38814.69</v>
      </c>
      <c r="Y148" s="108">
        <v>18700</v>
      </c>
      <c r="Z148" s="108">
        <f t="shared" si="39"/>
        <v>57514.69</v>
      </c>
      <c r="AA148" s="108"/>
      <c r="AB148" s="108">
        <f t="shared" si="40"/>
        <v>68144.31</v>
      </c>
      <c r="AC148" s="111" t="e">
        <f t="shared" ref="AC148:AC193" si="43">IF(U148&lt;&gt;0,Z148/U148,0)</f>
        <v>#VALUE!</v>
      </c>
      <c r="AD148" s="111" t="e">
        <f t="shared" si="34"/>
        <v>#VALUE!</v>
      </c>
      <c r="AE148" s="112">
        <f t="shared" si="41"/>
        <v>0.45770450186616163</v>
      </c>
      <c r="AF148" s="201"/>
      <c r="AG148" s="113"/>
      <c r="AH148" s="114"/>
      <c r="AI148" s="115"/>
      <c r="AJ148" s="107"/>
      <c r="AK148" s="107"/>
      <c r="AL148" s="107"/>
      <c r="AM148" s="115" t="s">
        <v>522</v>
      </c>
      <c r="AN148" s="116"/>
      <c r="AO148" s="107" t="s">
        <v>523</v>
      </c>
      <c r="AP148" s="197" t="str">
        <f t="shared" ref="AP148:AP194" si="44">IF(B148 &gt; 0,(CONCATENATE(MID(B148,1,3),"/",MID(B148,4,3),"/",C148,"/",D148,"/",E148)),"")</f>
        <v>505/005/6/01/1006</v>
      </c>
    </row>
    <row r="149" spans="1:42" s="198" customFormat="1" ht="42.75" hidden="1" customHeight="1">
      <c r="A149" s="107" t="s">
        <v>524</v>
      </c>
      <c r="B149" s="118">
        <v>535005</v>
      </c>
      <c r="C149" s="118">
        <v>6</v>
      </c>
      <c r="D149" s="119" t="s">
        <v>167</v>
      </c>
      <c r="E149" s="118">
        <v>1007</v>
      </c>
      <c r="F149" s="119" t="s">
        <v>168</v>
      </c>
      <c r="G149" s="118">
        <v>13</v>
      </c>
      <c r="H149" s="119" t="s">
        <v>167</v>
      </c>
      <c r="I149" s="119" t="s">
        <v>167</v>
      </c>
      <c r="J149" s="119" t="s">
        <v>370</v>
      </c>
      <c r="K149" s="119" t="s">
        <v>169</v>
      </c>
      <c r="L149" s="121" t="s">
        <v>371</v>
      </c>
      <c r="M149" s="114" t="s">
        <v>371</v>
      </c>
      <c r="N149" s="146" t="s">
        <v>372</v>
      </c>
      <c r="O149" s="146"/>
      <c r="P149" s="182" t="s">
        <v>172</v>
      </c>
      <c r="Q149" s="118"/>
      <c r="R149" s="277" t="s">
        <v>173</v>
      </c>
      <c r="S149" s="108" t="e">
        <f>SUMIF([3]DATA!$B$1:$B$65536,'Appendix O'!$AP149,[3]DATA!O$1:O$65536)</f>
        <v>#VALUE!</v>
      </c>
      <c r="T149" s="108">
        <v>-2800000</v>
      </c>
      <c r="U149" s="108" t="e">
        <f t="shared" si="42"/>
        <v>#VALUE!</v>
      </c>
      <c r="V149" s="109"/>
      <c r="W149" s="108">
        <v>0</v>
      </c>
      <c r="X149" s="110">
        <v>0</v>
      </c>
      <c r="Y149" s="108"/>
      <c r="Z149" s="108">
        <f t="shared" si="39"/>
        <v>0</v>
      </c>
      <c r="AA149" s="108"/>
      <c r="AB149" s="108">
        <f t="shared" si="40"/>
        <v>0</v>
      </c>
      <c r="AC149" s="111" t="e">
        <f t="shared" si="43"/>
        <v>#VALUE!</v>
      </c>
      <c r="AD149" s="111" t="e">
        <f t="shared" si="34"/>
        <v>#VALUE!</v>
      </c>
      <c r="AE149" s="112" t="e">
        <f t="shared" si="41"/>
        <v>#DIV/0!</v>
      </c>
      <c r="AF149" s="201"/>
      <c r="AG149" s="154" t="s">
        <v>525</v>
      </c>
      <c r="AH149" s="213" t="s">
        <v>248</v>
      </c>
      <c r="AI149" s="214" t="s">
        <v>248</v>
      </c>
      <c r="AJ149" s="107" t="s">
        <v>313</v>
      </c>
      <c r="AK149" s="107" t="s">
        <v>384</v>
      </c>
      <c r="AL149" s="146"/>
      <c r="AM149" s="182"/>
      <c r="AN149" s="116">
        <v>40847</v>
      </c>
      <c r="AO149" s="182" t="s">
        <v>526</v>
      </c>
      <c r="AP149" s="197" t="str">
        <f t="shared" si="44"/>
        <v>535/005/6/01/1007</v>
      </c>
    </row>
    <row r="150" spans="1:42" s="198" customFormat="1" ht="30" customHeight="1">
      <c r="A150" s="107" t="s">
        <v>527</v>
      </c>
      <c r="B150" s="118">
        <v>535005</v>
      </c>
      <c r="C150" s="118">
        <v>5</v>
      </c>
      <c r="D150" s="119" t="s">
        <v>168</v>
      </c>
      <c r="E150" s="118">
        <v>1207</v>
      </c>
      <c r="F150" s="119" t="s">
        <v>168</v>
      </c>
      <c r="G150" s="119" t="s">
        <v>187</v>
      </c>
      <c r="H150" s="119" t="s">
        <v>167</v>
      </c>
      <c r="I150" s="119" t="s">
        <v>167</v>
      </c>
      <c r="J150" s="118">
        <v>270</v>
      </c>
      <c r="K150" s="119" t="s">
        <v>188</v>
      </c>
      <c r="L150" s="121" t="s">
        <v>371</v>
      </c>
      <c r="M150" s="114" t="s">
        <v>371</v>
      </c>
      <c r="N150" s="146"/>
      <c r="O150" s="146" t="s">
        <v>172</v>
      </c>
      <c r="P150" s="182"/>
      <c r="Q150" s="118" t="s">
        <v>248</v>
      </c>
      <c r="R150" s="277" t="s">
        <v>190</v>
      </c>
      <c r="S150" s="108" t="e">
        <f>SUMIF([3]DATA!$B$1:$B$65536,'Appendix O'!$AP150,[3]DATA!O$1:O$65536)</f>
        <v>#VALUE!</v>
      </c>
      <c r="T150" s="108">
        <v>24000</v>
      </c>
      <c r="U150" s="108" t="e">
        <f t="shared" si="42"/>
        <v>#VALUE!</v>
      </c>
      <c r="V150" s="109"/>
      <c r="W150" s="108">
        <v>24000</v>
      </c>
      <c r="X150" s="110">
        <v>20696.349999999999</v>
      </c>
      <c r="Y150" s="108">
        <v>0</v>
      </c>
      <c r="Z150" s="108">
        <f t="shared" si="39"/>
        <v>20696.349999999999</v>
      </c>
      <c r="AA150" s="108"/>
      <c r="AB150" s="108">
        <f t="shared" si="40"/>
        <v>3303.6500000000015</v>
      </c>
      <c r="AC150" s="111" t="e">
        <f t="shared" si="43"/>
        <v>#VALUE!</v>
      </c>
      <c r="AD150" s="111" t="e">
        <f t="shared" si="34"/>
        <v>#VALUE!</v>
      </c>
      <c r="AE150" s="112">
        <f t="shared" si="41"/>
        <v>0.86234791666666666</v>
      </c>
      <c r="AF150" s="201"/>
      <c r="AG150" s="154"/>
      <c r="AH150" s="213"/>
      <c r="AI150" s="214"/>
      <c r="AJ150" s="107"/>
      <c r="AK150" s="107"/>
      <c r="AL150" s="146"/>
      <c r="AM150" s="182"/>
      <c r="AN150" s="116"/>
      <c r="AO150" s="107" t="s">
        <v>528</v>
      </c>
      <c r="AP150" s="197" t="str">
        <f t="shared" si="44"/>
        <v>535/005/5/05/1207</v>
      </c>
    </row>
    <row r="151" spans="1:42" s="198" customFormat="1" ht="30" customHeight="1">
      <c r="A151" s="107" t="s">
        <v>529</v>
      </c>
      <c r="B151" s="118">
        <v>535010</v>
      </c>
      <c r="C151" s="118">
        <v>5</v>
      </c>
      <c r="D151" s="119" t="s">
        <v>168</v>
      </c>
      <c r="E151" s="118">
        <v>1227</v>
      </c>
      <c r="F151" s="119" t="s">
        <v>168</v>
      </c>
      <c r="G151" s="119" t="s">
        <v>187</v>
      </c>
      <c r="H151" s="119" t="s">
        <v>167</v>
      </c>
      <c r="I151" s="119" t="s">
        <v>167</v>
      </c>
      <c r="J151" s="118">
        <v>260</v>
      </c>
      <c r="K151" s="119" t="s">
        <v>188</v>
      </c>
      <c r="L151" s="121" t="s">
        <v>530</v>
      </c>
      <c r="M151" s="114" t="s">
        <v>371</v>
      </c>
      <c r="N151" s="146"/>
      <c r="O151" s="146" t="s">
        <v>172</v>
      </c>
      <c r="P151" s="182"/>
      <c r="Q151" s="118" t="s">
        <v>248</v>
      </c>
      <c r="R151" s="277" t="s">
        <v>190</v>
      </c>
      <c r="S151" s="108" t="e">
        <f>SUMIF([3]DATA!$B$1:$B$65536,'Appendix O'!$AP151,[3]DATA!O$1:O$65536)</f>
        <v>#VALUE!</v>
      </c>
      <c r="T151" s="108">
        <v>6400</v>
      </c>
      <c r="U151" s="108" t="e">
        <f t="shared" si="42"/>
        <v>#VALUE!</v>
      </c>
      <c r="V151" s="109"/>
      <c r="W151" s="108">
        <v>6400</v>
      </c>
      <c r="X151" s="110">
        <v>5594.75</v>
      </c>
      <c r="Y151" s="108">
        <v>0</v>
      </c>
      <c r="Z151" s="108">
        <f t="shared" si="39"/>
        <v>5594.75</v>
      </c>
      <c r="AA151" s="108"/>
      <c r="AB151" s="108">
        <f t="shared" si="40"/>
        <v>805.25</v>
      </c>
      <c r="AC151" s="111" t="e">
        <f t="shared" si="43"/>
        <v>#VALUE!</v>
      </c>
      <c r="AD151" s="111"/>
      <c r="AE151" s="112">
        <f t="shared" si="41"/>
        <v>0.87417968749999997</v>
      </c>
      <c r="AF151" s="201"/>
      <c r="AG151" s="154"/>
      <c r="AH151" s="213"/>
      <c r="AI151" s="214"/>
      <c r="AJ151" s="107"/>
      <c r="AK151" s="107"/>
      <c r="AL151" s="146"/>
      <c r="AM151" s="182"/>
      <c r="AN151" s="116"/>
      <c r="AO151" s="107" t="s">
        <v>528</v>
      </c>
      <c r="AP151" s="197" t="str">
        <f t="shared" si="44"/>
        <v>535/010/5/05/1227</v>
      </c>
    </row>
    <row r="152" spans="1:42" s="198" customFormat="1" ht="30" customHeight="1">
      <c r="A152" s="107" t="s">
        <v>531</v>
      </c>
      <c r="B152" s="118">
        <v>535010</v>
      </c>
      <c r="C152" s="118">
        <v>5</v>
      </c>
      <c r="D152" s="119" t="s">
        <v>168</v>
      </c>
      <c r="E152" s="118">
        <v>1228</v>
      </c>
      <c r="F152" s="119" t="s">
        <v>168</v>
      </c>
      <c r="G152" s="119" t="s">
        <v>187</v>
      </c>
      <c r="H152" s="119" t="s">
        <v>167</v>
      </c>
      <c r="I152" s="119" t="s">
        <v>167</v>
      </c>
      <c r="J152" s="119" t="s">
        <v>370</v>
      </c>
      <c r="K152" s="119" t="s">
        <v>188</v>
      </c>
      <c r="L152" s="121" t="s">
        <v>371</v>
      </c>
      <c r="M152" s="114" t="s">
        <v>371</v>
      </c>
      <c r="N152" s="146"/>
      <c r="O152" s="146" t="s">
        <v>172</v>
      </c>
      <c r="P152" s="182"/>
      <c r="Q152" s="118">
        <v>6</v>
      </c>
      <c r="R152" s="277" t="s">
        <v>190</v>
      </c>
      <c r="S152" s="108" t="e">
        <f>SUMIF([3]DATA!$B$1:$B$65536,'Appendix O'!$AP152,[3]DATA!O$1:O$65536)</f>
        <v>#VALUE!</v>
      </c>
      <c r="T152" s="108">
        <v>283600</v>
      </c>
      <c r="U152" s="108" t="e">
        <f t="shared" si="42"/>
        <v>#VALUE!</v>
      </c>
      <c r="V152" s="109"/>
      <c r="W152" s="108">
        <v>283600</v>
      </c>
      <c r="X152" s="110">
        <v>248759.51</v>
      </c>
      <c r="Y152" s="108">
        <v>18725</v>
      </c>
      <c r="Z152" s="108">
        <f t="shared" si="39"/>
        <v>267484.51</v>
      </c>
      <c r="AA152" s="108"/>
      <c r="AB152" s="108">
        <f t="shared" si="40"/>
        <v>16115.489999999991</v>
      </c>
      <c r="AC152" s="111" t="e">
        <f t="shared" si="43"/>
        <v>#VALUE!</v>
      </c>
      <c r="AD152" s="111"/>
      <c r="AE152" s="112">
        <f t="shared" si="41"/>
        <v>0.94317528208744716</v>
      </c>
      <c r="AF152" s="201"/>
      <c r="AG152" s="154"/>
      <c r="AH152" s="213"/>
      <c r="AI152" s="214"/>
      <c r="AJ152" s="107"/>
      <c r="AK152" s="107"/>
      <c r="AL152" s="146"/>
      <c r="AM152" s="182"/>
      <c r="AN152" s="116"/>
      <c r="AO152" s="107" t="s">
        <v>528</v>
      </c>
      <c r="AP152" s="197" t="str">
        <f t="shared" si="44"/>
        <v>535/010/5/05/1228</v>
      </c>
    </row>
    <row r="153" spans="1:42" s="198" customFormat="1" ht="30" customHeight="1">
      <c r="A153" s="107" t="s">
        <v>532</v>
      </c>
      <c r="B153" s="118">
        <v>535010</v>
      </c>
      <c r="C153" s="118">
        <v>5</v>
      </c>
      <c r="D153" s="119" t="s">
        <v>168</v>
      </c>
      <c r="E153" s="118">
        <v>1229</v>
      </c>
      <c r="F153" s="119" t="s">
        <v>168</v>
      </c>
      <c r="G153" s="119" t="s">
        <v>187</v>
      </c>
      <c r="H153" s="119" t="s">
        <v>167</v>
      </c>
      <c r="I153" s="119" t="s">
        <v>167</v>
      </c>
      <c r="J153" s="119" t="s">
        <v>370</v>
      </c>
      <c r="K153" s="119" t="s">
        <v>188</v>
      </c>
      <c r="L153" s="121" t="s">
        <v>371</v>
      </c>
      <c r="M153" s="114" t="s">
        <v>371</v>
      </c>
      <c r="N153" s="146"/>
      <c r="O153" s="146" t="s">
        <v>172</v>
      </c>
      <c r="P153" s="182"/>
      <c r="Q153" s="118">
        <v>15</v>
      </c>
      <c r="R153" s="277" t="s">
        <v>190</v>
      </c>
      <c r="S153" s="108" t="e">
        <f>SUMIF([3]DATA!$B$1:$B$65536,'Appendix O'!$AP153,[3]DATA!O$1:O$65536)</f>
        <v>#VALUE!</v>
      </c>
      <c r="T153" s="108">
        <v>53800</v>
      </c>
      <c r="U153" s="108" t="e">
        <f t="shared" si="42"/>
        <v>#VALUE!</v>
      </c>
      <c r="V153" s="109"/>
      <c r="W153" s="108">
        <v>53800</v>
      </c>
      <c r="X153" s="110">
        <v>40716.959999999999</v>
      </c>
      <c r="Y153" s="108">
        <v>0</v>
      </c>
      <c r="Z153" s="108">
        <f t="shared" si="39"/>
        <v>40716.959999999999</v>
      </c>
      <c r="AA153" s="108"/>
      <c r="AB153" s="108">
        <f t="shared" si="40"/>
        <v>13083.04</v>
      </c>
      <c r="AC153" s="111" t="e">
        <f t="shared" si="43"/>
        <v>#VALUE!</v>
      </c>
      <c r="AD153" s="111"/>
      <c r="AE153" s="112">
        <f t="shared" si="41"/>
        <v>0.75682081784386612</v>
      </c>
      <c r="AF153" s="201"/>
      <c r="AG153" s="154"/>
      <c r="AH153" s="213"/>
      <c r="AI153" s="214"/>
      <c r="AJ153" s="107"/>
      <c r="AK153" s="107"/>
      <c r="AL153" s="146"/>
      <c r="AM153" s="182"/>
      <c r="AN153" s="116"/>
      <c r="AO153" s="107" t="s">
        <v>528</v>
      </c>
      <c r="AP153" s="197" t="str">
        <f t="shared" si="44"/>
        <v>535/010/5/05/1229</v>
      </c>
    </row>
    <row r="154" spans="1:42" s="198" customFormat="1" ht="30" customHeight="1">
      <c r="A154" s="107" t="s">
        <v>533</v>
      </c>
      <c r="B154" s="118">
        <v>535010</v>
      </c>
      <c r="C154" s="118">
        <v>5</v>
      </c>
      <c r="D154" s="119" t="s">
        <v>168</v>
      </c>
      <c r="E154" s="118">
        <v>1230</v>
      </c>
      <c r="F154" s="119" t="s">
        <v>168</v>
      </c>
      <c r="G154" s="119" t="s">
        <v>187</v>
      </c>
      <c r="H154" s="119" t="s">
        <v>167</v>
      </c>
      <c r="I154" s="119" t="s">
        <v>167</v>
      </c>
      <c r="J154" s="119" t="s">
        <v>370</v>
      </c>
      <c r="K154" s="119" t="s">
        <v>188</v>
      </c>
      <c r="L154" s="121" t="s">
        <v>371</v>
      </c>
      <c r="M154" s="114" t="s">
        <v>371</v>
      </c>
      <c r="N154" s="146"/>
      <c r="O154" s="146" t="s">
        <v>172</v>
      </c>
      <c r="P154" s="182"/>
      <c r="Q154" s="118">
        <v>15</v>
      </c>
      <c r="R154" s="277" t="s">
        <v>190</v>
      </c>
      <c r="S154" s="108" t="e">
        <f>SUMIF([3]DATA!$B$1:$B$65536,'Appendix O'!$AP154,[3]DATA!O$1:O$65536)</f>
        <v>#VALUE!</v>
      </c>
      <c r="T154" s="108">
        <v>46500</v>
      </c>
      <c r="U154" s="108" t="e">
        <f t="shared" si="42"/>
        <v>#VALUE!</v>
      </c>
      <c r="V154" s="109"/>
      <c r="W154" s="108">
        <v>46500</v>
      </c>
      <c r="X154" s="110">
        <v>40716.959999999999</v>
      </c>
      <c r="Y154" s="108">
        <v>0</v>
      </c>
      <c r="Z154" s="108">
        <f t="shared" si="39"/>
        <v>40716.959999999999</v>
      </c>
      <c r="AA154" s="108"/>
      <c r="AB154" s="108">
        <f t="shared" si="40"/>
        <v>5783.0400000000009</v>
      </c>
      <c r="AC154" s="111" t="e">
        <f t="shared" si="43"/>
        <v>#VALUE!</v>
      </c>
      <c r="AD154" s="111"/>
      <c r="AE154" s="112">
        <f t="shared" si="41"/>
        <v>0.87563354838709673</v>
      </c>
      <c r="AF154" s="201"/>
      <c r="AG154" s="154"/>
      <c r="AH154" s="213"/>
      <c r="AI154" s="214"/>
      <c r="AJ154" s="107"/>
      <c r="AK154" s="107"/>
      <c r="AL154" s="146"/>
      <c r="AM154" s="182"/>
      <c r="AN154" s="116"/>
      <c r="AO154" s="107" t="s">
        <v>528</v>
      </c>
      <c r="AP154" s="197" t="str">
        <f t="shared" si="44"/>
        <v>535/010/5/05/1230</v>
      </c>
    </row>
    <row r="155" spans="1:42" s="198" customFormat="1" ht="30" customHeight="1">
      <c r="A155" s="107" t="s">
        <v>534</v>
      </c>
      <c r="B155" s="118">
        <v>535010</v>
      </c>
      <c r="C155" s="118">
        <v>5</v>
      </c>
      <c r="D155" s="119" t="s">
        <v>168</v>
      </c>
      <c r="E155" s="118">
        <v>1251</v>
      </c>
      <c r="F155" s="119" t="s">
        <v>168</v>
      </c>
      <c r="G155" s="119" t="s">
        <v>187</v>
      </c>
      <c r="H155" s="119" t="s">
        <v>167</v>
      </c>
      <c r="I155" s="119" t="s">
        <v>167</v>
      </c>
      <c r="J155" s="119">
        <v>260</v>
      </c>
      <c r="K155" s="119" t="s">
        <v>188</v>
      </c>
      <c r="L155" s="128" t="s">
        <v>371</v>
      </c>
      <c r="M155" s="215" t="s">
        <v>371</v>
      </c>
      <c r="N155" s="146"/>
      <c r="O155" s="146" t="s">
        <v>172</v>
      </c>
      <c r="P155" s="182"/>
      <c r="Q155" s="118">
        <v>13</v>
      </c>
      <c r="R155" s="277" t="s">
        <v>190</v>
      </c>
      <c r="S155" s="108"/>
      <c r="T155" s="108"/>
      <c r="U155" s="108"/>
      <c r="V155" s="109"/>
      <c r="W155" s="108">
        <v>371000</v>
      </c>
      <c r="X155" s="110">
        <v>370581.51</v>
      </c>
      <c r="Y155" s="108">
        <v>0</v>
      </c>
      <c r="Z155" s="108">
        <f t="shared" si="39"/>
        <v>370581.51</v>
      </c>
      <c r="AA155" s="108"/>
      <c r="AB155" s="108">
        <f t="shared" si="40"/>
        <v>418.48999999999069</v>
      </c>
      <c r="AC155" s="111"/>
      <c r="AD155" s="111"/>
      <c r="AE155" s="112">
        <f t="shared" si="41"/>
        <v>0.99887199460916443</v>
      </c>
      <c r="AF155" s="201"/>
      <c r="AG155" s="154"/>
      <c r="AH155" s="213"/>
      <c r="AI155" s="214"/>
      <c r="AJ155" s="107"/>
      <c r="AK155" s="107"/>
      <c r="AL155" s="146"/>
      <c r="AM155" s="182"/>
      <c r="AN155" s="116"/>
      <c r="AO155" s="107" t="s">
        <v>528</v>
      </c>
      <c r="AP155" s="197" t="str">
        <f t="shared" si="44"/>
        <v>535/010/5/05/1251</v>
      </c>
    </row>
    <row r="156" spans="1:42" s="198" customFormat="1" ht="30" customHeight="1">
      <c r="A156" s="107" t="s">
        <v>535</v>
      </c>
      <c r="B156" s="118">
        <v>535010</v>
      </c>
      <c r="C156" s="118">
        <v>5</v>
      </c>
      <c r="D156" s="119" t="s">
        <v>168</v>
      </c>
      <c r="E156" s="118">
        <v>1252</v>
      </c>
      <c r="F156" s="119" t="s">
        <v>168</v>
      </c>
      <c r="G156" s="119" t="s">
        <v>187</v>
      </c>
      <c r="H156" s="119" t="s">
        <v>167</v>
      </c>
      <c r="I156" s="119" t="s">
        <v>167</v>
      </c>
      <c r="J156" s="119">
        <v>260</v>
      </c>
      <c r="K156" s="119" t="s">
        <v>188</v>
      </c>
      <c r="L156" s="128" t="s">
        <v>371</v>
      </c>
      <c r="M156" s="215" t="s">
        <v>371</v>
      </c>
      <c r="N156" s="146"/>
      <c r="O156" s="146" t="s">
        <v>172</v>
      </c>
      <c r="P156" s="182"/>
      <c r="Q156" s="118">
        <v>13</v>
      </c>
      <c r="R156" s="277" t="s">
        <v>190</v>
      </c>
      <c r="S156" s="108"/>
      <c r="T156" s="108"/>
      <c r="U156" s="108"/>
      <c r="V156" s="109"/>
      <c r="W156" s="108">
        <v>170870</v>
      </c>
      <c r="X156" s="110">
        <v>170867.32</v>
      </c>
      <c r="Y156" s="108">
        <v>-38771.699999999997</v>
      </c>
      <c r="Z156" s="108">
        <f t="shared" si="39"/>
        <v>132095.62</v>
      </c>
      <c r="AA156" s="108"/>
      <c r="AB156" s="108">
        <f t="shared" si="40"/>
        <v>38774.380000000005</v>
      </c>
      <c r="AC156" s="111"/>
      <c r="AD156" s="111"/>
      <c r="AE156" s="112">
        <f t="shared" si="41"/>
        <v>0.77307672499561064</v>
      </c>
      <c r="AF156" s="201"/>
      <c r="AG156" s="154"/>
      <c r="AH156" s="213"/>
      <c r="AI156" s="214"/>
      <c r="AJ156" s="107"/>
      <c r="AK156" s="107"/>
      <c r="AL156" s="146"/>
      <c r="AM156" s="182"/>
      <c r="AN156" s="116"/>
      <c r="AO156" s="107" t="s">
        <v>528</v>
      </c>
      <c r="AP156" s="197" t="str">
        <f t="shared" si="44"/>
        <v>535/010/5/05/1252</v>
      </c>
    </row>
    <row r="157" spans="1:42" s="198" customFormat="1" ht="30" customHeight="1">
      <c r="A157" s="107" t="s">
        <v>536</v>
      </c>
      <c r="B157" s="118">
        <v>535010</v>
      </c>
      <c r="C157" s="118">
        <v>5</v>
      </c>
      <c r="D157" s="119" t="s">
        <v>168</v>
      </c>
      <c r="E157" s="118">
        <v>1253</v>
      </c>
      <c r="F157" s="119" t="s">
        <v>168</v>
      </c>
      <c r="G157" s="119" t="s">
        <v>187</v>
      </c>
      <c r="H157" s="119" t="s">
        <v>167</v>
      </c>
      <c r="I157" s="119" t="s">
        <v>167</v>
      </c>
      <c r="J157" s="119">
        <v>260</v>
      </c>
      <c r="K157" s="119" t="s">
        <v>188</v>
      </c>
      <c r="L157" s="128" t="s">
        <v>371</v>
      </c>
      <c r="M157" s="215" t="s">
        <v>371</v>
      </c>
      <c r="N157" s="146"/>
      <c r="O157" s="146" t="s">
        <v>172</v>
      </c>
      <c r="P157" s="182"/>
      <c r="Q157" s="118">
        <v>28</v>
      </c>
      <c r="R157" s="277" t="s">
        <v>190</v>
      </c>
      <c r="S157" s="108"/>
      <c r="T157" s="108"/>
      <c r="U157" s="108"/>
      <c r="V157" s="109"/>
      <c r="W157" s="108">
        <v>71000</v>
      </c>
      <c r="X157" s="110">
        <v>62047.7</v>
      </c>
      <c r="Y157" s="108">
        <v>-59561.7</v>
      </c>
      <c r="Z157" s="108">
        <f t="shared" si="39"/>
        <v>2486</v>
      </c>
      <c r="AA157" s="108"/>
      <c r="AB157" s="108">
        <f t="shared" si="40"/>
        <v>68514</v>
      </c>
      <c r="AC157" s="111"/>
      <c r="AD157" s="111"/>
      <c r="AE157" s="112">
        <f t="shared" si="41"/>
        <v>3.5014084507042256E-2</v>
      </c>
      <c r="AF157" s="201"/>
      <c r="AG157" s="154"/>
      <c r="AH157" s="213"/>
      <c r="AI157" s="214"/>
      <c r="AJ157" s="107"/>
      <c r="AK157" s="107"/>
      <c r="AL157" s="146"/>
      <c r="AM157" s="182"/>
      <c r="AN157" s="116"/>
      <c r="AO157" s="107" t="s">
        <v>528</v>
      </c>
      <c r="AP157" s="197" t="str">
        <f t="shared" si="44"/>
        <v>535/010/5/05/1253</v>
      </c>
    </row>
    <row r="158" spans="1:42" s="198" customFormat="1" ht="30" customHeight="1">
      <c r="A158" s="107" t="s">
        <v>537</v>
      </c>
      <c r="B158" s="118">
        <v>535010</v>
      </c>
      <c r="C158" s="118">
        <v>5</v>
      </c>
      <c r="D158" s="119" t="s">
        <v>168</v>
      </c>
      <c r="E158" s="118">
        <v>1254</v>
      </c>
      <c r="F158" s="119" t="s">
        <v>168</v>
      </c>
      <c r="G158" s="119" t="s">
        <v>187</v>
      </c>
      <c r="H158" s="119" t="s">
        <v>167</v>
      </c>
      <c r="I158" s="119" t="s">
        <v>167</v>
      </c>
      <c r="J158" s="119">
        <v>260</v>
      </c>
      <c r="K158" s="119" t="s">
        <v>188</v>
      </c>
      <c r="L158" s="128" t="s">
        <v>371</v>
      </c>
      <c r="M158" s="114" t="s">
        <v>371</v>
      </c>
      <c r="N158" s="146"/>
      <c r="O158" s="146" t="s">
        <v>172</v>
      </c>
      <c r="P158" s="182"/>
      <c r="Q158" s="118">
        <v>1</v>
      </c>
      <c r="R158" s="277" t="s">
        <v>190</v>
      </c>
      <c r="S158" s="108"/>
      <c r="T158" s="108"/>
      <c r="U158" s="108"/>
      <c r="V158" s="109"/>
      <c r="W158" s="108">
        <v>20300</v>
      </c>
      <c r="X158" s="110">
        <v>17777.57</v>
      </c>
      <c r="Y158" s="108">
        <v>0</v>
      </c>
      <c r="Z158" s="108">
        <f t="shared" si="39"/>
        <v>17777.57</v>
      </c>
      <c r="AA158" s="108"/>
      <c r="AB158" s="108">
        <f t="shared" si="40"/>
        <v>2522.4300000000003</v>
      </c>
      <c r="AC158" s="111"/>
      <c r="AD158" s="111"/>
      <c r="AE158" s="112">
        <f t="shared" si="41"/>
        <v>0.8757423645320197</v>
      </c>
      <c r="AF158" s="201"/>
      <c r="AG158" s="154"/>
      <c r="AH158" s="213"/>
      <c r="AI158" s="214"/>
      <c r="AJ158" s="107"/>
      <c r="AK158" s="107"/>
      <c r="AL158" s="146"/>
      <c r="AM158" s="182"/>
      <c r="AN158" s="116"/>
      <c r="AO158" s="107" t="s">
        <v>528</v>
      </c>
      <c r="AP158" s="197" t="str">
        <f t="shared" si="44"/>
        <v>535/010/5/05/1254</v>
      </c>
    </row>
    <row r="159" spans="1:42" s="198" customFormat="1" ht="30" customHeight="1">
      <c r="A159" s="107" t="s">
        <v>538</v>
      </c>
      <c r="B159" s="118">
        <v>535010</v>
      </c>
      <c r="C159" s="118">
        <v>5</v>
      </c>
      <c r="D159" s="119" t="s">
        <v>168</v>
      </c>
      <c r="E159" s="118">
        <v>1255</v>
      </c>
      <c r="F159" s="119" t="s">
        <v>168</v>
      </c>
      <c r="G159" s="119" t="s">
        <v>187</v>
      </c>
      <c r="H159" s="119" t="s">
        <v>167</v>
      </c>
      <c r="I159" s="119" t="s">
        <v>167</v>
      </c>
      <c r="J159" s="119">
        <v>260</v>
      </c>
      <c r="K159" s="119" t="s">
        <v>188</v>
      </c>
      <c r="L159" s="128" t="s">
        <v>371</v>
      </c>
      <c r="M159" s="114" t="s">
        <v>371</v>
      </c>
      <c r="N159" s="146"/>
      <c r="O159" s="146" t="s">
        <v>172</v>
      </c>
      <c r="P159" s="182"/>
      <c r="Q159" s="118">
        <v>28</v>
      </c>
      <c r="R159" s="277" t="s">
        <v>190</v>
      </c>
      <c r="S159" s="108"/>
      <c r="T159" s="108"/>
      <c r="U159" s="108"/>
      <c r="V159" s="109"/>
      <c r="W159" s="108">
        <v>79900</v>
      </c>
      <c r="X159" s="110">
        <v>70017.75</v>
      </c>
      <c r="Y159" s="108">
        <v>0</v>
      </c>
      <c r="Z159" s="108">
        <f t="shared" si="39"/>
        <v>70017.75</v>
      </c>
      <c r="AA159" s="108"/>
      <c r="AB159" s="108">
        <f t="shared" si="40"/>
        <v>9882.25</v>
      </c>
      <c r="AC159" s="111"/>
      <c r="AD159" s="111"/>
      <c r="AE159" s="112">
        <f t="shared" si="41"/>
        <v>0.87631727158948691</v>
      </c>
      <c r="AF159" s="201"/>
      <c r="AG159" s="154"/>
      <c r="AH159" s="213"/>
      <c r="AI159" s="214"/>
      <c r="AJ159" s="107"/>
      <c r="AK159" s="107"/>
      <c r="AL159" s="146"/>
      <c r="AM159" s="182"/>
      <c r="AN159" s="116"/>
      <c r="AO159" s="107" t="s">
        <v>528</v>
      </c>
      <c r="AP159" s="197" t="str">
        <f t="shared" si="44"/>
        <v>535/010/5/05/1255</v>
      </c>
    </row>
    <row r="160" spans="1:42" s="198" customFormat="1" ht="30" customHeight="1">
      <c r="A160" s="107" t="s">
        <v>539</v>
      </c>
      <c r="B160" s="118">
        <v>535010</v>
      </c>
      <c r="C160" s="119">
        <v>5</v>
      </c>
      <c r="D160" s="119" t="s">
        <v>168</v>
      </c>
      <c r="E160" s="118">
        <v>1256</v>
      </c>
      <c r="F160" s="119" t="s">
        <v>168</v>
      </c>
      <c r="G160" s="119" t="s">
        <v>187</v>
      </c>
      <c r="H160" s="119" t="s">
        <v>167</v>
      </c>
      <c r="I160" s="119" t="s">
        <v>167</v>
      </c>
      <c r="J160" s="119">
        <v>260</v>
      </c>
      <c r="K160" s="119" t="s">
        <v>188</v>
      </c>
      <c r="L160" s="128" t="s">
        <v>371</v>
      </c>
      <c r="M160" s="114" t="s">
        <v>371</v>
      </c>
      <c r="N160" s="146"/>
      <c r="O160" s="146" t="s">
        <v>172</v>
      </c>
      <c r="P160" s="182"/>
      <c r="Q160" s="118">
        <v>35</v>
      </c>
      <c r="R160" s="277" t="s">
        <v>190</v>
      </c>
      <c r="S160" s="108"/>
      <c r="T160" s="108"/>
      <c r="U160" s="108"/>
      <c r="V160" s="109"/>
      <c r="W160" s="108">
        <v>9960</v>
      </c>
      <c r="X160" s="110">
        <v>9960</v>
      </c>
      <c r="Y160" s="108">
        <v>0</v>
      </c>
      <c r="Z160" s="108">
        <f t="shared" si="39"/>
        <v>9960</v>
      </c>
      <c r="AA160" s="108"/>
      <c r="AB160" s="108">
        <f t="shared" si="40"/>
        <v>0</v>
      </c>
      <c r="AC160" s="111"/>
      <c r="AD160" s="111"/>
      <c r="AE160" s="112">
        <f t="shared" si="41"/>
        <v>1</v>
      </c>
      <c r="AF160" s="201"/>
      <c r="AG160" s="154"/>
      <c r="AH160" s="213"/>
      <c r="AI160" s="214"/>
      <c r="AJ160" s="107"/>
      <c r="AK160" s="107"/>
      <c r="AL160" s="146"/>
      <c r="AM160" s="182"/>
      <c r="AN160" s="116"/>
      <c r="AO160" s="107" t="s">
        <v>528</v>
      </c>
      <c r="AP160" s="197" t="str">
        <f t="shared" si="44"/>
        <v>535/010/5/05/1256</v>
      </c>
    </row>
    <row r="161" spans="1:42" s="198" customFormat="1" ht="30" customHeight="1">
      <c r="A161" s="107" t="s">
        <v>540</v>
      </c>
      <c r="B161" s="118">
        <v>535025</v>
      </c>
      <c r="C161" s="118">
        <v>4</v>
      </c>
      <c r="D161" s="119" t="s">
        <v>167</v>
      </c>
      <c r="E161" s="118">
        <v>1150</v>
      </c>
      <c r="F161" s="119" t="s">
        <v>168</v>
      </c>
      <c r="G161" s="118">
        <v>13</v>
      </c>
      <c r="H161" s="119" t="s">
        <v>167</v>
      </c>
      <c r="I161" s="119" t="s">
        <v>167</v>
      </c>
      <c r="J161" s="119" t="s">
        <v>379</v>
      </c>
      <c r="K161" s="119" t="s">
        <v>188</v>
      </c>
      <c r="L161" s="121" t="s">
        <v>371</v>
      </c>
      <c r="M161" s="121" t="s">
        <v>371</v>
      </c>
      <c r="N161" s="146" t="s">
        <v>541</v>
      </c>
      <c r="O161" s="146"/>
      <c r="P161" s="182" t="s">
        <v>172</v>
      </c>
      <c r="Q161" s="118">
        <v>44</v>
      </c>
      <c r="R161" s="277" t="s">
        <v>190</v>
      </c>
      <c r="S161" s="108" t="e">
        <f>SUMIF([3]DATA!$B$1:$B$65536,'Appendix O'!$AP161,[3]DATA!O$1:O$65536)</f>
        <v>#VALUE!</v>
      </c>
      <c r="T161" s="108"/>
      <c r="U161" s="108" t="e">
        <f t="shared" si="42"/>
        <v>#VALUE!</v>
      </c>
      <c r="V161" s="109" t="e">
        <f>SUM(SUMIF([3]DATA!$B$1:$B$65536,'Appendix O'!$AP161,[3]DATA!P$1:P$65536),SUMIF([3]DATA!$B$1:$B$65536,'Appendix O'!$AP161,[3]DATA!Q$1:Q$65536))</f>
        <v>#VALUE!</v>
      </c>
      <c r="W161" s="108">
        <v>900000</v>
      </c>
      <c r="X161" s="110">
        <v>0</v>
      </c>
      <c r="Y161" s="108">
        <v>602927.76</v>
      </c>
      <c r="Z161" s="108">
        <f t="shared" si="39"/>
        <v>602927.76</v>
      </c>
      <c r="AA161" s="108"/>
      <c r="AB161" s="108">
        <f t="shared" si="40"/>
        <v>297072.24</v>
      </c>
      <c r="AC161" s="111" t="e">
        <f t="shared" si="43"/>
        <v>#VALUE!</v>
      </c>
      <c r="AD161" s="111" t="e">
        <f t="shared" ref="AD161:AD193" si="45">Z161/S161</f>
        <v>#VALUE!</v>
      </c>
      <c r="AE161" s="112">
        <f t="shared" si="41"/>
        <v>0.66991973333333332</v>
      </c>
      <c r="AF161" s="201"/>
      <c r="AG161" s="154">
        <v>4</v>
      </c>
      <c r="AH161" s="213" t="s">
        <v>227</v>
      </c>
      <c r="AI161" s="214" t="s">
        <v>384</v>
      </c>
      <c r="AJ161" s="107" t="s">
        <v>384</v>
      </c>
      <c r="AK161" s="107" t="s">
        <v>384</v>
      </c>
      <c r="AL161" s="146"/>
      <c r="AM161" s="182"/>
      <c r="AN161" s="116">
        <v>41061</v>
      </c>
      <c r="AO161" s="121" t="s">
        <v>542</v>
      </c>
      <c r="AP161" s="197" t="str">
        <f t="shared" si="44"/>
        <v>535/025/4/01/1150</v>
      </c>
    </row>
    <row r="162" spans="1:42" s="198" customFormat="1" ht="30" customHeight="1">
      <c r="A162" s="107" t="s">
        <v>543</v>
      </c>
      <c r="B162" s="118">
        <v>535025</v>
      </c>
      <c r="C162" s="118">
        <v>4</v>
      </c>
      <c r="D162" s="119" t="s">
        <v>167</v>
      </c>
      <c r="E162" s="118">
        <v>1151</v>
      </c>
      <c r="F162" s="119" t="s">
        <v>168</v>
      </c>
      <c r="G162" s="118">
        <v>13</v>
      </c>
      <c r="H162" s="119" t="s">
        <v>378</v>
      </c>
      <c r="I162" s="119" t="s">
        <v>167</v>
      </c>
      <c r="J162" s="119" t="s">
        <v>379</v>
      </c>
      <c r="K162" s="119" t="s">
        <v>188</v>
      </c>
      <c r="L162" s="121" t="s">
        <v>371</v>
      </c>
      <c r="M162" s="121" t="s">
        <v>371</v>
      </c>
      <c r="N162" s="146" t="s">
        <v>541</v>
      </c>
      <c r="O162" s="146"/>
      <c r="P162" s="182" t="s">
        <v>172</v>
      </c>
      <c r="Q162" s="118" t="s">
        <v>967</v>
      </c>
      <c r="R162" s="277" t="s">
        <v>190</v>
      </c>
      <c r="S162" s="108" t="e">
        <f>SUMIF([3]DATA!$B$1:$B$65536,'Appendix O'!$AP162,[3]DATA!O$1:O$65536)</f>
        <v>#VALUE!</v>
      </c>
      <c r="T162" s="108"/>
      <c r="U162" s="108" t="e">
        <f t="shared" si="42"/>
        <v>#VALUE!</v>
      </c>
      <c r="V162" s="109" t="e">
        <f>SUM(SUMIF([3]DATA!$B$1:$B$65536,'Appendix O'!$AP162,[3]DATA!P$1:P$65536),SUMIF([3]DATA!$B$1:$B$65536,'Appendix O'!$AP162,[3]DATA!Q$1:Q$65536))</f>
        <v>#VALUE!</v>
      </c>
      <c r="W162" s="108">
        <v>300000</v>
      </c>
      <c r="X162" s="110">
        <v>75044.37</v>
      </c>
      <c r="Y162" s="108">
        <v>221549.04</v>
      </c>
      <c r="Z162" s="108">
        <f t="shared" si="39"/>
        <v>296593.41000000003</v>
      </c>
      <c r="AA162" s="108"/>
      <c r="AB162" s="108">
        <f t="shared" si="40"/>
        <v>3406.5899999999674</v>
      </c>
      <c r="AC162" s="111" t="e">
        <f t="shared" si="43"/>
        <v>#VALUE!</v>
      </c>
      <c r="AD162" s="111" t="e">
        <f t="shared" si="45"/>
        <v>#VALUE!</v>
      </c>
      <c r="AE162" s="112">
        <f t="shared" si="41"/>
        <v>0.98864470000000015</v>
      </c>
      <c r="AF162" s="201"/>
      <c r="AG162" s="154">
        <v>4</v>
      </c>
      <c r="AH162" s="213" t="s">
        <v>227</v>
      </c>
      <c r="AI162" s="214" t="s">
        <v>384</v>
      </c>
      <c r="AJ162" s="107" t="s">
        <v>384</v>
      </c>
      <c r="AK162" s="107" t="s">
        <v>384</v>
      </c>
      <c r="AL162" s="146"/>
      <c r="AM162" s="182"/>
      <c r="AN162" s="116">
        <v>41061</v>
      </c>
      <c r="AO162" s="107" t="s">
        <v>289</v>
      </c>
      <c r="AP162" s="197" t="str">
        <f t="shared" si="44"/>
        <v>535/025/4/01/1151</v>
      </c>
    </row>
    <row r="163" spans="1:42" s="198" customFormat="1" ht="30" customHeight="1">
      <c r="A163" s="107" t="s">
        <v>544</v>
      </c>
      <c r="B163" s="118">
        <v>535025</v>
      </c>
      <c r="C163" s="118">
        <v>4</v>
      </c>
      <c r="D163" s="119" t="s">
        <v>167</v>
      </c>
      <c r="E163" s="118">
        <v>1152</v>
      </c>
      <c r="F163" s="119" t="s">
        <v>168</v>
      </c>
      <c r="G163" s="118">
        <v>13</v>
      </c>
      <c r="H163" s="119" t="s">
        <v>167</v>
      </c>
      <c r="I163" s="119" t="s">
        <v>167</v>
      </c>
      <c r="J163" s="119" t="s">
        <v>370</v>
      </c>
      <c r="K163" s="119" t="s">
        <v>188</v>
      </c>
      <c r="L163" s="121" t="s">
        <v>371</v>
      </c>
      <c r="M163" s="121" t="s">
        <v>371</v>
      </c>
      <c r="N163" s="146" t="s">
        <v>541</v>
      </c>
      <c r="O163" s="146"/>
      <c r="P163" s="182" t="s">
        <v>172</v>
      </c>
      <c r="Q163" s="118">
        <v>12</v>
      </c>
      <c r="R163" s="277" t="s">
        <v>190</v>
      </c>
      <c r="S163" s="108" t="e">
        <f>SUMIF([3]DATA!$B$1:$B$65536,'Appendix O'!$AP163,[3]DATA!O$1:O$65536)</f>
        <v>#VALUE!</v>
      </c>
      <c r="T163" s="108"/>
      <c r="U163" s="108" t="e">
        <f t="shared" si="42"/>
        <v>#VALUE!</v>
      </c>
      <c r="V163" s="109" t="e">
        <f>SUM(SUMIF([3]DATA!$B$1:$B$65536,'Appendix O'!$AP163,[3]DATA!P$1:P$65536),SUMIF([3]DATA!$B$1:$B$65536,'Appendix O'!$AP163,[3]DATA!Q$1:Q$65536))</f>
        <v>#VALUE!</v>
      </c>
      <c r="W163" s="108">
        <v>2000000</v>
      </c>
      <c r="X163" s="110">
        <v>0</v>
      </c>
      <c r="Y163" s="108">
        <v>0</v>
      </c>
      <c r="Z163" s="108">
        <f t="shared" si="39"/>
        <v>0</v>
      </c>
      <c r="AA163" s="108"/>
      <c r="AB163" s="108">
        <f t="shared" si="40"/>
        <v>2000000</v>
      </c>
      <c r="AC163" s="111" t="e">
        <f t="shared" si="43"/>
        <v>#VALUE!</v>
      </c>
      <c r="AD163" s="111" t="e">
        <f t="shared" si="45"/>
        <v>#VALUE!</v>
      </c>
      <c r="AE163" s="112">
        <f t="shared" si="41"/>
        <v>0</v>
      </c>
      <c r="AF163" s="201"/>
      <c r="AG163" s="154">
        <v>4</v>
      </c>
      <c r="AH163" s="213" t="s">
        <v>227</v>
      </c>
      <c r="AI163" s="214" t="s">
        <v>384</v>
      </c>
      <c r="AJ163" s="107" t="s">
        <v>384</v>
      </c>
      <c r="AK163" s="107" t="s">
        <v>384</v>
      </c>
      <c r="AL163" s="146"/>
      <c r="AM163" s="182"/>
      <c r="AN163" s="116">
        <v>41061</v>
      </c>
      <c r="AO163" s="107" t="s">
        <v>545</v>
      </c>
      <c r="AP163" s="197" t="str">
        <f t="shared" si="44"/>
        <v>535/025/4/01/1152</v>
      </c>
    </row>
    <row r="164" spans="1:42" ht="35.1" customHeight="1">
      <c r="A164" s="107" t="s">
        <v>546</v>
      </c>
      <c r="B164" s="118">
        <v>535025</v>
      </c>
      <c r="C164" s="118">
        <v>4</v>
      </c>
      <c r="D164" s="119" t="s">
        <v>167</v>
      </c>
      <c r="E164" s="118">
        <v>1153</v>
      </c>
      <c r="F164" s="119" t="s">
        <v>168</v>
      </c>
      <c r="G164" s="118">
        <v>13</v>
      </c>
      <c r="H164" s="119" t="s">
        <v>167</v>
      </c>
      <c r="I164" s="119" t="s">
        <v>167</v>
      </c>
      <c r="J164" s="119" t="s">
        <v>370</v>
      </c>
      <c r="K164" s="119" t="s">
        <v>188</v>
      </c>
      <c r="L164" s="121" t="s">
        <v>371</v>
      </c>
      <c r="M164" s="121" t="s">
        <v>371</v>
      </c>
      <c r="N164" s="146" t="s">
        <v>541</v>
      </c>
      <c r="O164" s="146"/>
      <c r="P164" s="182" t="s">
        <v>172</v>
      </c>
      <c r="Q164" s="118" t="s">
        <v>981</v>
      </c>
      <c r="R164" s="277" t="s">
        <v>190</v>
      </c>
      <c r="S164" s="108" t="e">
        <f>SUMIF([3]DATA!$B$1:$B$65536,'Appendix O'!$AP164,[3]DATA!O$1:O$65536)</f>
        <v>#VALUE!</v>
      </c>
      <c r="T164" s="108"/>
      <c r="U164" s="108" t="e">
        <f t="shared" si="42"/>
        <v>#VALUE!</v>
      </c>
      <c r="V164" s="109" t="e">
        <f>SUM(SUMIF([3]DATA!$B$1:$B$65536,'Appendix O'!$AP164,[3]DATA!P$1:P$65536),SUMIF([3]DATA!$B$1:$B$65536,'Appendix O'!$AP164,[3]DATA!Q$1:Q$65536))</f>
        <v>#VALUE!</v>
      </c>
      <c r="W164" s="108">
        <v>1889492</v>
      </c>
      <c r="X164" s="110">
        <v>1875410.04</v>
      </c>
      <c r="Y164" s="108">
        <v>-335092.78999999998</v>
      </c>
      <c r="Z164" s="108">
        <f t="shared" si="39"/>
        <v>1540317.25</v>
      </c>
      <c r="AA164" s="108"/>
      <c r="AB164" s="108">
        <f t="shared" si="40"/>
        <v>349174.75</v>
      </c>
      <c r="AC164" s="111" t="e">
        <f t="shared" si="43"/>
        <v>#VALUE!</v>
      </c>
      <c r="AD164" s="111" t="e">
        <f t="shared" si="45"/>
        <v>#VALUE!</v>
      </c>
      <c r="AE164" s="112">
        <f t="shared" si="41"/>
        <v>0.81520178439495905</v>
      </c>
      <c r="AF164" s="201"/>
      <c r="AG164" s="154">
        <v>4</v>
      </c>
      <c r="AH164" s="213" t="s">
        <v>227</v>
      </c>
      <c r="AI164" s="214" t="s">
        <v>384</v>
      </c>
      <c r="AJ164" s="107" t="s">
        <v>384</v>
      </c>
      <c r="AK164" s="107" t="s">
        <v>384</v>
      </c>
      <c r="AL164" s="146"/>
      <c r="AM164" s="182"/>
      <c r="AN164" s="116">
        <v>41061</v>
      </c>
      <c r="AO164" s="107" t="s">
        <v>547</v>
      </c>
      <c r="AP164" s="117" t="str">
        <f t="shared" si="44"/>
        <v>535/025/4/01/1153</v>
      </c>
    </row>
    <row r="165" spans="1:42" ht="30" customHeight="1">
      <c r="A165" s="107" t="s">
        <v>548</v>
      </c>
      <c r="B165" s="118">
        <v>535025</v>
      </c>
      <c r="C165" s="118">
        <v>6</v>
      </c>
      <c r="D165" s="119" t="s">
        <v>167</v>
      </c>
      <c r="E165" s="118">
        <v>1008</v>
      </c>
      <c r="F165" s="119" t="s">
        <v>168</v>
      </c>
      <c r="G165" s="118">
        <v>13</v>
      </c>
      <c r="H165" s="119" t="s">
        <v>167</v>
      </c>
      <c r="I165" s="119" t="s">
        <v>167</v>
      </c>
      <c r="J165" s="119" t="s">
        <v>370</v>
      </c>
      <c r="K165" s="119" t="s">
        <v>169</v>
      </c>
      <c r="L165" s="121" t="s">
        <v>371</v>
      </c>
      <c r="M165" s="121" t="s">
        <v>371</v>
      </c>
      <c r="N165" s="146" t="s">
        <v>541</v>
      </c>
      <c r="O165" s="146"/>
      <c r="P165" s="182" t="s">
        <v>172</v>
      </c>
      <c r="Q165" s="118">
        <v>1</v>
      </c>
      <c r="R165" s="277" t="s">
        <v>173</v>
      </c>
      <c r="S165" s="108" t="e">
        <f>SUMIF([3]DATA!$B$1:$B$65536,'Appendix O'!$AP165,[3]DATA!O$1:O$65536)</f>
        <v>#VALUE!</v>
      </c>
      <c r="T165" s="108">
        <v>20923</v>
      </c>
      <c r="U165" s="108" t="e">
        <f t="shared" si="42"/>
        <v>#VALUE!</v>
      </c>
      <c r="V165" s="109"/>
      <c r="W165" s="108">
        <v>165923</v>
      </c>
      <c r="X165" s="110">
        <v>81619.62</v>
      </c>
      <c r="Y165" s="108">
        <v>71796.240000000005</v>
      </c>
      <c r="Z165" s="108">
        <f t="shared" si="39"/>
        <v>153415.85999999999</v>
      </c>
      <c r="AA165" s="108">
        <f>Y165+Z165</f>
        <v>225212.09999999998</v>
      </c>
      <c r="AB165" s="108">
        <f t="shared" si="40"/>
        <v>12507.140000000014</v>
      </c>
      <c r="AC165" s="111" t="e">
        <f t="shared" si="43"/>
        <v>#VALUE!</v>
      </c>
      <c r="AD165" s="111" t="e">
        <f t="shared" si="45"/>
        <v>#VALUE!</v>
      </c>
      <c r="AE165" s="112">
        <f t="shared" si="41"/>
        <v>0.92462081809031893</v>
      </c>
      <c r="AF165" s="201"/>
      <c r="AG165" s="154">
        <v>4</v>
      </c>
      <c r="AH165" s="213" t="s">
        <v>227</v>
      </c>
      <c r="AI165" s="214" t="s">
        <v>384</v>
      </c>
      <c r="AJ165" s="107" t="s">
        <v>384</v>
      </c>
      <c r="AK165" s="107" t="s">
        <v>384</v>
      </c>
      <c r="AL165" s="146"/>
      <c r="AM165" s="182"/>
      <c r="AN165" s="116">
        <v>41061</v>
      </c>
      <c r="AO165" s="107" t="s">
        <v>549</v>
      </c>
      <c r="AP165" s="117" t="str">
        <f t="shared" si="44"/>
        <v>535/025/6/01/1008</v>
      </c>
    </row>
    <row r="166" spans="1:42" ht="30" customHeight="1">
      <c r="A166" s="115" t="s">
        <v>550</v>
      </c>
      <c r="B166" s="118">
        <v>535025</v>
      </c>
      <c r="C166" s="154">
        <v>4</v>
      </c>
      <c r="D166" s="204">
        <v>82</v>
      </c>
      <c r="E166" s="154">
        <v>1100</v>
      </c>
      <c r="F166" s="119" t="s">
        <v>168</v>
      </c>
      <c r="G166" s="118">
        <v>13</v>
      </c>
      <c r="H166" s="119" t="s">
        <v>167</v>
      </c>
      <c r="I166" s="119" t="s">
        <v>167</v>
      </c>
      <c r="J166" s="119" t="s">
        <v>370</v>
      </c>
      <c r="K166" s="119" t="s">
        <v>188</v>
      </c>
      <c r="L166" s="121" t="s">
        <v>371</v>
      </c>
      <c r="M166" s="121" t="s">
        <v>371</v>
      </c>
      <c r="N166" s="146" t="s">
        <v>541</v>
      </c>
      <c r="O166" s="146"/>
      <c r="P166" s="182" t="s">
        <v>172</v>
      </c>
      <c r="Q166" s="118" t="s">
        <v>981</v>
      </c>
      <c r="R166" s="284" t="s">
        <v>551</v>
      </c>
      <c r="S166" s="109"/>
      <c r="T166" s="109"/>
      <c r="U166" s="109"/>
      <c r="V166" s="109"/>
      <c r="W166" s="108">
        <v>3662418</v>
      </c>
      <c r="Y166" s="109">
        <v>3662418</v>
      </c>
      <c r="Z166" s="108">
        <f t="shared" si="39"/>
        <v>3662418</v>
      </c>
      <c r="AA166" s="108"/>
      <c r="AB166" s="108">
        <f t="shared" si="40"/>
        <v>0</v>
      </c>
      <c r="AC166" s="111"/>
      <c r="AD166" s="111"/>
      <c r="AE166" s="112">
        <v>0</v>
      </c>
      <c r="AF166" s="201"/>
      <c r="AG166" s="196"/>
      <c r="AH166" s="196"/>
      <c r="AL166" s="146"/>
      <c r="AM166" s="182"/>
      <c r="AN166" s="116"/>
      <c r="AO166" s="107"/>
      <c r="AP166" s="117"/>
    </row>
    <row r="167" spans="1:42" ht="30" customHeight="1">
      <c r="A167" s="115" t="s">
        <v>550</v>
      </c>
      <c r="B167" s="118">
        <v>535025</v>
      </c>
      <c r="C167" s="154">
        <v>4</v>
      </c>
      <c r="D167" s="204">
        <v>82</v>
      </c>
      <c r="E167" s="154">
        <v>1101</v>
      </c>
      <c r="F167" s="119" t="s">
        <v>168</v>
      </c>
      <c r="G167" s="118">
        <v>13</v>
      </c>
      <c r="H167" s="119" t="s">
        <v>167</v>
      </c>
      <c r="I167" s="119" t="s">
        <v>167</v>
      </c>
      <c r="J167" s="119" t="s">
        <v>370</v>
      </c>
      <c r="K167" s="119" t="s">
        <v>188</v>
      </c>
      <c r="L167" s="121" t="s">
        <v>371</v>
      </c>
      <c r="M167" s="121" t="s">
        <v>371</v>
      </c>
      <c r="N167" s="146" t="s">
        <v>541</v>
      </c>
      <c r="O167" s="146"/>
      <c r="P167" s="182" t="s">
        <v>172</v>
      </c>
      <c r="Q167" s="118" t="s">
        <v>981</v>
      </c>
      <c r="R167" s="284" t="s">
        <v>552</v>
      </c>
      <c r="S167" s="109"/>
      <c r="T167" s="109"/>
      <c r="U167" s="109"/>
      <c r="V167" s="109"/>
      <c r="W167" s="108">
        <v>2348090</v>
      </c>
      <c r="Y167" s="109">
        <v>2348090</v>
      </c>
      <c r="Z167" s="108">
        <f t="shared" si="39"/>
        <v>2348090</v>
      </c>
      <c r="AA167" s="108"/>
      <c r="AB167" s="108">
        <f t="shared" si="40"/>
        <v>0</v>
      </c>
      <c r="AC167" s="111"/>
      <c r="AD167" s="111"/>
      <c r="AE167" s="112">
        <v>0</v>
      </c>
      <c r="AF167" s="201"/>
      <c r="AG167" s="196"/>
      <c r="AH167" s="196"/>
      <c r="AL167" s="146"/>
      <c r="AM167" s="182"/>
      <c r="AN167" s="116"/>
      <c r="AO167" s="107"/>
      <c r="AP167" s="117"/>
    </row>
    <row r="168" spans="1:42" ht="45.75" customHeight="1">
      <c r="A168" s="174" t="s">
        <v>553</v>
      </c>
      <c r="B168" s="175">
        <v>525025</v>
      </c>
      <c r="C168" s="175">
        <v>5</v>
      </c>
      <c r="D168" s="176" t="s">
        <v>168</v>
      </c>
      <c r="E168" s="175">
        <v>1240</v>
      </c>
      <c r="F168" s="176" t="s">
        <v>168</v>
      </c>
      <c r="G168" s="176" t="s">
        <v>187</v>
      </c>
      <c r="H168" s="176" t="s">
        <v>167</v>
      </c>
      <c r="I168" s="176" t="s">
        <v>167</v>
      </c>
      <c r="J168" s="175">
        <v>250</v>
      </c>
      <c r="K168" s="177" t="s">
        <v>188</v>
      </c>
      <c r="L168" s="216" t="s">
        <v>554</v>
      </c>
      <c r="M168" s="125" t="s">
        <v>171</v>
      </c>
      <c r="N168" s="146" t="s">
        <v>388</v>
      </c>
      <c r="O168" s="146" t="s">
        <v>172</v>
      </c>
      <c r="P168" s="182"/>
      <c r="Q168" s="118" t="s">
        <v>973</v>
      </c>
      <c r="R168" s="284" t="s">
        <v>190</v>
      </c>
      <c r="S168" s="179" t="e">
        <f>SUMIF([3]DATA!$B$1:$B$65536,'Appendix O'!$AP168,[3]DATA!O$1:O$65536)</f>
        <v>#VALUE!</v>
      </c>
      <c r="T168" s="179">
        <v>4890900</v>
      </c>
      <c r="U168" s="179" t="e">
        <f>SUM(S168:T168)</f>
        <v>#VALUE!</v>
      </c>
      <c r="V168" s="109"/>
      <c r="W168" s="199">
        <v>450000</v>
      </c>
      <c r="X168" s="200">
        <v>0</v>
      </c>
      <c r="Y168" s="109">
        <v>0</v>
      </c>
      <c r="Z168" s="108">
        <f t="shared" si="39"/>
        <v>0</v>
      </c>
      <c r="AA168" s="108"/>
      <c r="AB168" s="108">
        <f t="shared" si="40"/>
        <v>450000</v>
      </c>
      <c r="AC168" s="111" t="e">
        <f>IF(U168&lt;&gt;0,Z168/U168,0)</f>
        <v>#VALUE!</v>
      </c>
      <c r="AD168" s="111" t="e">
        <f>Z168/S168</f>
        <v>#VALUE!</v>
      </c>
      <c r="AE168" s="112">
        <f t="shared" si="41"/>
        <v>0</v>
      </c>
      <c r="AF168" s="181"/>
      <c r="AG168" s="182"/>
      <c r="AH168" s="146"/>
      <c r="AM168" s="115"/>
      <c r="AN168" s="183"/>
      <c r="AO168" s="107" t="s">
        <v>389</v>
      </c>
      <c r="AP168" s="117" t="str">
        <f t="shared" si="44"/>
        <v>525/025/5/05/1240</v>
      </c>
    </row>
    <row r="169" spans="1:42" s="198" customFormat="1" ht="30" customHeight="1">
      <c r="A169" s="107" t="s">
        <v>555</v>
      </c>
      <c r="B169" s="118">
        <v>535025</v>
      </c>
      <c r="C169" s="118">
        <v>6</v>
      </c>
      <c r="D169" s="119" t="s">
        <v>167</v>
      </c>
      <c r="E169" s="118">
        <v>1009</v>
      </c>
      <c r="F169" s="119" t="s">
        <v>168</v>
      </c>
      <c r="G169" s="118">
        <v>13</v>
      </c>
      <c r="H169" s="119" t="s">
        <v>167</v>
      </c>
      <c r="I169" s="119" t="s">
        <v>167</v>
      </c>
      <c r="J169" s="119" t="s">
        <v>370</v>
      </c>
      <c r="K169" s="119" t="s">
        <v>169</v>
      </c>
      <c r="L169" s="121" t="s">
        <v>371</v>
      </c>
      <c r="M169" s="121" t="s">
        <v>371</v>
      </c>
      <c r="N169" s="146" t="s">
        <v>541</v>
      </c>
      <c r="O169" s="146"/>
      <c r="P169" s="182" t="s">
        <v>172</v>
      </c>
      <c r="Q169" s="118">
        <v>42</v>
      </c>
      <c r="R169" s="277" t="s">
        <v>173</v>
      </c>
      <c r="S169" s="108" t="e">
        <f>SUMIF([3]DATA!$B$1:$B$65536,'Appendix O'!$AP169,[3]DATA!O$1:O$65536)</f>
        <v>#VALUE!</v>
      </c>
      <c r="T169" s="108">
        <v>-3448826</v>
      </c>
      <c r="U169" s="108" t="e">
        <f t="shared" si="42"/>
        <v>#VALUE!</v>
      </c>
      <c r="V169" s="109"/>
      <c r="W169" s="108">
        <v>51174</v>
      </c>
      <c r="X169" s="110">
        <v>50945.81</v>
      </c>
      <c r="Y169" s="108">
        <v>0</v>
      </c>
      <c r="Z169" s="108">
        <f t="shared" si="39"/>
        <v>50945.81</v>
      </c>
      <c r="AA169" s="108"/>
      <c r="AB169" s="108">
        <f t="shared" si="40"/>
        <v>228.19000000000233</v>
      </c>
      <c r="AC169" s="111" t="e">
        <f t="shared" si="43"/>
        <v>#VALUE!</v>
      </c>
      <c r="AD169" s="111" t="e">
        <f t="shared" si="45"/>
        <v>#VALUE!</v>
      </c>
      <c r="AE169" s="112">
        <f t="shared" si="41"/>
        <v>0.99554089967561643</v>
      </c>
      <c r="AF169" s="201"/>
      <c r="AG169" s="113"/>
      <c r="AH169" s="217"/>
      <c r="AI169" s="214"/>
      <c r="AJ169" s="107" t="s">
        <v>313</v>
      </c>
      <c r="AK169" s="107"/>
      <c r="AL169" s="146"/>
      <c r="AM169" s="182"/>
      <c r="AN169" s="116"/>
      <c r="AO169" s="107" t="s">
        <v>556</v>
      </c>
      <c r="AP169" s="197" t="str">
        <f t="shared" si="44"/>
        <v>535/025/6/01/1009</v>
      </c>
    </row>
    <row r="170" spans="1:42" s="198" customFormat="1" ht="30" customHeight="1">
      <c r="A170" s="107" t="s">
        <v>557</v>
      </c>
      <c r="B170" s="118">
        <v>525025</v>
      </c>
      <c r="C170" s="118">
        <v>5</v>
      </c>
      <c r="D170" s="119" t="s">
        <v>168</v>
      </c>
      <c r="E170" s="118">
        <v>1244</v>
      </c>
      <c r="F170" s="119" t="s">
        <v>168</v>
      </c>
      <c r="G170" s="119" t="s">
        <v>187</v>
      </c>
      <c r="H170" s="119" t="s">
        <v>167</v>
      </c>
      <c r="I170" s="119" t="s">
        <v>167</v>
      </c>
      <c r="J170" s="119">
        <v>250</v>
      </c>
      <c r="K170" s="119" t="s">
        <v>188</v>
      </c>
      <c r="L170" s="128" t="s">
        <v>492</v>
      </c>
      <c r="M170" s="120" t="s">
        <v>491</v>
      </c>
      <c r="N170" s="146"/>
      <c r="O170" s="146" t="s">
        <v>172</v>
      </c>
      <c r="P170" s="182"/>
      <c r="Q170" s="118" t="s">
        <v>973</v>
      </c>
      <c r="R170" s="277" t="s">
        <v>190</v>
      </c>
      <c r="S170" s="108"/>
      <c r="T170" s="108"/>
      <c r="U170" s="108"/>
      <c r="V170" s="109"/>
      <c r="W170" s="108">
        <v>510000</v>
      </c>
      <c r="X170" s="110">
        <v>0</v>
      </c>
      <c r="Y170" s="108">
        <v>0</v>
      </c>
      <c r="Z170" s="108">
        <f t="shared" si="39"/>
        <v>0</v>
      </c>
      <c r="AA170" s="108"/>
      <c r="AB170" s="108">
        <f t="shared" si="40"/>
        <v>510000</v>
      </c>
      <c r="AC170" s="111"/>
      <c r="AD170" s="111"/>
      <c r="AE170" s="112">
        <f t="shared" si="41"/>
        <v>0</v>
      </c>
      <c r="AF170" s="201"/>
      <c r="AG170" s="113"/>
      <c r="AH170" s="194"/>
      <c r="AI170" s="182"/>
      <c r="AJ170" s="107"/>
      <c r="AK170" s="107"/>
      <c r="AL170" s="146"/>
      <c r="AM170" s="182"/>
      <c r="AN170" s="116"/>
      <c r="AO170" s="107" t="s">
        <v>558</v>
      </c>
      <c r="AP170" s="197" t="str">
        <f t="shared" si="44"/>
        <v>525/025/5/05/1244</v>
      </c>
    </row>
    <row r="171" spans="1:42" s="198" customFormat="1" ht="35.1" customHeight="1">
      <c r="A171" s="107" t="s">
        <v>559</v>
      </c>
      <c r="B171" s="118">
        <v>525025</v>
      </c>
      <c r="C171" s="118">
        <v>6</v>
      </c>
      <c r="D171" s="119" t="s">
        <v>167</v>
      </c>
      <c r="E171" s="118">
        <v>1010</v>
      </c>
      <c r="F171" s="119" t="s">
        <v>168</v>
      </c>
      <c r="G171" s="118">
        <v>11</v>
      </c>
      <c r="H171" s="119" t="s">
        <v>167</v>
      </c>
      <c r="I171" s="119" t="s">
        <v>167</v>
      </c>
      <c r="J171" s="119" t="s">
        <v>391</v>
      </c>
      <c r="K171" s="119" t="s">
        <v>188</v>
      </c>
      <c r="L171" s="121" t="s">
        <v>392</v>
      </c>
      <c r="M171" s="128" t="s">
        <v>393</v>
      </c>
      <c r="N171" s="146" t="s">
        <v>400</v>
      </c>
      <c r="O171" s="146"/>
      <c r="P171" s="182" t="s">
        <v>172</v>
      </c>
      <c r="Q171" s="118" t="s">
        <v>982</v>
      </c>
      <c r="R171" s="277" t="s">
        <v>173</v>
      </c>
      <c r="S171" s="108" t="e">
        <f>SUMIF([3]DATA!$B$1:$B$65536,'Appendix O'!$AP171,[3]DATA!O$1:O$65536)</f>
        <v>#VALUE!</v>
      </c>
      <c r="T171" s="108">
        <v>-19908</v>
      </c>
      <c r="U171" s="108" t="e">
        <f t="shared" si="42"/>
        <v>#VALUE!</v>
      </c>
      <c r="V171" s="109"/>
      <c r="W171" s="108">
        <v>1972996</v>
      </c>
      <c r="X171" s="110">
        <v>1583700.96</v>
      </c>
      <c r="Y171" s="108">
        <v>389295.04</v>
      </c>
      <c r="Z171" s="108">
        <f t="shared" si="39"/>
        <v>1972996</v>
      </c>
      <c r="AA171" s="108"/>
      <c r="AB171" s="108">
        <f t="shared" si="40"/>
        <v>0</v>
      </c>
      <c r="AC171" s="111" t="e">
        <f t="shared" si="43"/>
        <v>#VALUE!</v>
      </c>
      <c r="AD171" s="111" t="e">
        <f t="shared" si="45"/>
        <v>#VALUE!</v>
      </c>
      <c r="AE171" s="112">
        <f t="shared" si="41"/>
        <v>1</v>
      </c>
      <c r="AF171" s="201"/>
      <c r="AG171" s="113" t="s">
        <v>560</v>
      </c>
      <c r="AH171" s="114" t="s">
        <v>395</v>
      </c>
      <c r="AI171" s="115" t="s">
        <v>248</v>
      </c>
      <c r="AJ171" s="107" t="s">
        <v>248</v>
      </c>
      <c r="AK171" s="107" t="s">
        <v>561</v>
      </c>
      <c r="AL171" s="146"/>
      <c r="AM171" s="182"/>
      <c r="AN171" s="116"/>
      <c r="AO171" s="107" t="s">
        <v>562</v>
      </c>
      <c r="AP171" s="197" t="str">
        <f t="shared" si="44"/>
        <v>525/025/6/01/1010</v>
      </c>
    </row>
    <row r="172" spans="1:42" s="198" customFormat="1" ht="30" customHeight="1">
      <c r="A172" s="107" t="s">
        <v>419</v>
      </c>
      <c r="B172" s="118">
        <v>525025</v>
      </c>
      <c r="C172" s="118">
        <v>6</v>
      </c>
      <c r="D172" s="119">
        <v>61</v>
      </c>
      <c r="E172" s="118">
        <v>1105</v>
      </c>
      <c r="F172" s="119" t="s">
        <v>168</v>
      </c>
      <c r="G172" s="119">
        <v>11</v>
      </c>
      <c r="H172" s="119" t="s">
        <v>167</v>
      </c>
      <c r="I172" s="119" t="s">
        <v>167</v>
      </c>
      <c r="J172" s="119" t="s">
        <v>391</v>
      </c>
      <c r="K172" s="119" t="s">
        <v>169</v>
      </c>
      <c r="L172" s="121" t="s">
        <v>392</v>
      </c>
      <c r="M172" s="128" t="s">
        <v>393</v>
      </c>
      <c r="N172" s="146"/>
      <c r="O172" s="146" t="s">
        <v>172</v>
      </c>
      <c r="P172" s="182"/>
      <c r="Q172" s="118" t="s">
        <v>973</v>
      </c>
      <c r="R172" s="284" t="s">
        <v>493</v>
      </c>
      <c r="S172" s="108" t="e">
        <f>SUMIF([3]DATA!$B$1:$B$65536,'Appendix O'!$AP172,[3]DATA!O$1:O$65536)</f>
        <v>#VALUE!</v>
      </c>
      <c r="T172" s="108">
        <v>0</v>
      </c>
      <c r="U172" s="108" t="e">
        <f t="shared" si="42"/>
        <v>#VALUE!</v>
      </c>
      <c r="V172" s="109" t="e">
        <f>SUM(SUMIF([3]DATA!$B$1:$B$65536,'Appendix O'!$AP172,[3]DATA!P$1:P$65536),SUMIF([3]DATA!$B$1:$B$65536,'Appendix O'!$AP172,[3]DATA!Q$1:Q$65536))</f>
        <v>#VALUE!</v>
      </c>
      <c r="W172" s="108">
        <v>856328</v>
      </c>
      <c r="X172" s="110">
        <v>0</v>
      </c>
      <c r="Y172" s="108">
        <v>0</v>
      </c>
      <c r="Z172" s="108">
        <f t="shared" si="39"/>
        <v>0</v>
      </c>
      <c r="AA172" s="108"/>
      <c r="AB172" s="108">
        <f t="shared" si="40"/>
        <v>856328</v>
      </c>
      <c r="AC172" s="111" t="e">
        <f t="shared" si="43"/>
        <v>#VALUE!</v>
      </c>
      <c r="AD172" s="111" t="e">
        <f t="shared" si="45"/>
        <v>#VALUE!</v>
      </c>
      <c r="AE172" s="112">
        <f t="shared" si="41"/>
        <v>0</v>
      </c>
      <c r="AF172" s="201"/>
      <c r="AG172" s="154"/>
      <c r="AH172" s="114"/>
      <c r="AI172" s="115"/>
      <c r="AJ172" s="107"/>
      <c r="AK172" s="107"/>
      <c r="AL172" s="107"/>
      <c r="AM172" s="115"/>
      <c r="AN172" s="205"/>
      <c r="AO172" s="121" t="s">
        <v>495</v>
      </c>
      <c r="AP172" s="197" t="str">
        <f t="shared" si="44"/>
        <v>525/025/6/61/1105</v>
      </c>
    </row>
    <row r="173" spans="1:42" s="198" customFormat="1" ht="30" customHeight="1">
      <c r="A173" s="107" t="s">
        <v>563</v>
      </c>
      <c r="B173" s="118">
        <v>525025</v>
      </c>
      <c r="C173" s="118">
        <v>6</v>
      </c>
      <c r="D173" s="119">
        <v>61</v>
      </c>
      <c r="E173" s="118">
        <v>1110</v>
      </c>
      <c r="F173" s="119" t="s">
        <v>168</v>
      </c>
      <c r="G173" s="119">
        <v>11</v>
      </c>
      <c r="H173" s="119" t="s">
        <v>167</v>
      </c>
      <c r="I173" s="119" t="s">
        <v>167</v>
      </c>
      <c r="J173" s="119" t="s">
        <v>391</v>
      </c>
      <c r="K173" s="119" t="s">
        <v>169</v>
      </c>
      <c r="L173" s="121" t="s">
        <v>392</v>
      </c>
      <c r="M173" s="128" t="s">
        <v>393</v>
      </c>
      <c r="N173" s="146"/>
      <c r="O173" s="146" t="s">
        <v>172</v>
      </c>
      <c r="P173" s="182"/>
      <c r="Q173" s="118">
        <v>36</v>
      </c>
      <c r="R173" s="284" t="s">
        <v>493</v>
      </c>
      <c r="S173" s="108" t="e">
        <f>SUMIF([3]DATA!$B$1:$B$65536,'Appendix O'!$AP173,[3]DATA!O$1:O$65536)</f>
        <v>#VALUE!</v>
      </c>
      <c r="T173" s="108">
        <v>0</v>
      </c>
      <c r="U173" s="108" t="e">
        <f t="shared" si="42"/>
        <v>#VALUE!</v>
      </c>
      <c r="V173" s="109" t="e">
        <f>SUM(SUMIF([3]DATA!$B$1:$B$65536,'Appendix O'!$AP173,[3]DATA!P$1:P$65536),SUMIF([3]DATA!$B$1:$B$65536,'Appendix O'!$AP173,[3]DATA!Q$1:Q$65536))</f>
        <v>#VALUE!</v>
      </c>
      <c r="W173" s="108">
        <v>600000</v>
      </c>
      <c r="X173" s="110">
        <v>0</v>
      </c>
      <c r="Y173" s="108">
        <v>0</v>
      </c>
      <c r="Z173" s="108">
        <f t="shared" si="39"/>
        <v>0</v>
      </c>
      <c r="AA173" s="108"/>
      <c r="AB173" s="108">
        <f t="shared" si="40"/>
        <v>600000</v>
      </c>
      <c r="AC173" s="111" t="e">
        <f t="shared" si="43"/>
        <v>#VALUE!</v>
      </c>
      <c r="AD173" s="111" t="e">
        <f t="shared" si="45"/>
        <v>#VALUE!</v>
      </c>
      <c r="AE173" s="112">
        <f t="shared" si="41"/>
        <v>0</v>
      </c>
      <c r="AF173" s="201"/>
      <c r="AG173" s="154"/>
      <c r="AH173" s="114"/>
      <c r="AI173" s="115"/>
      <c r="AJ173" s="107"/>
      <c r="AK173" s="107"/>
      <c r="AL173" s="107"/>
      <c r="AM173" s="115"/>
      <c r="AN173" s="205"/>
      <c r="AO173" s="121" t="s">
        <v>495</v>
      </c>
      <c r="AP173" s="197" t="str">
        <f t="shared" si="44"/>
        <v>525/025/6/61/1110</v>
      </c>
    </row>
    <row r="174" spans="1:42" s="198" customFormat="1" ht="30" customHeight="1">
      <c r="A174" s="107" t="s">
        <v>564</v>
      </c>
      <c r="B174" s="118">
        <v>525025</v>
      </c>
      <c r="C174" s="118">
        <v>6</v>
      </c>
      <c r="D174" s="119">
        <v>61</v>
      </c>
      <c r="E174" s="118">
        <v>1111</v>
      </c>
      <c r="F174" s="119" t="s">
        <v>168</v>
      </c>
      <c r="G174" s="119">
        <v>11</v>
      </c>
      <c r="H174" s="119" t="s">
        <v>167</v>
      </c>
      <c r="I174" s="119" t="s">
        <v>167</v>
      </c>
      <c r="J174" s="119" t="s">
        <v>391</v>
      </c>
      <c r="K174" s="119" t="s">
        <v>169</v>
      </c>
      <c r="L174" s="121" t="s">
        <v>392</v>
      </c>
      <c r="M174" s="128" t="s">
        <v>393</v>
      </c>
      <c r="N174" s="146"/>
      <c r="O174" s="146" t="s">
        <v>172</v>
      </c>
      <c r="P174" s="182"/>
      <c r="Q174" s="118">
        <v>39</v>
      </c>
      <c r="R174" s="284" t="s">
        <v>493</v>
      </c>
      <c r="S174" s="108" t="e">
        <f>SUMIF([3]DATA!$B$1:$B$65536,'Appendix O'!$AP174,[3]DATA!O$1:O$65536)</f>
        <v>#VALUE!</v>
      </c>
      <c r="T174" s="108">
        <v>0</v>
      </c>
      <c r="U174" s="108" t="e">
        <f t="shared" si="42"/>
        <v>#VALUE!</v>
      </c>
      <c r="V174" s="109" t="e">
        <f>SUM(SUMIF([3]DATA!$B$1:$B$65536,'Appendix O'!$AP174,[3]DATA!P$1:P$65536),SUMIF([3]DATA!$B$1:$B$65536,'Appendix O'!$AP174,[3]DATA!Q$1:Q$65536))</f>
        <v>#VALUE!</v>
      </c>
      <c r="W174" s="108">
        <v>600000</v>
      </c>
      <c r="X174" s="110">
        <v>0</v>
      </c>
      <c r="Y174" s="108">
        <v>0</v>
      </c>
      <c r="Z174" s="108">
        <f t="shared" si="39"/>
        <v>0</v>
      </c>
      <c r="AA174" s="108"/>
      <c r="AB174" s="108">
        <f t="shared" si="40"/>
        <v>600000</v>
      </c>
      <c r="AC174" s="111" t="e">
        <f t="shared" si="43"/>
        <v>#VALUE!</v>
      </c>
      <c r="AD174" s="111" t="e">
        <f t="shared" si="45"/>
        <v>#VALUE!</v>
      </c>
      <c r="AE174" s="112">
        <f t="shared" si="41"/>
        <v>0</v>
      </c>
      <c r="AF174" s="201"/>
      <c r="AG174" s="154"/>
      <c r="AH174" s="114"/>
      <c r="AI174" s="115"/>
      <c r="AJ174" s="107"/>
      <c r="AK174" s="107"/>
      <c r="AL174" s="107"/>
      <c r="AM174" s="115"/>
      <c r="AN174" s="205"/>
      <c r="AO174" s="121" t="s">
        <v>495</v>
      </c>
      <c r="AP174" s="197" t="str">
        <f t="shared" si="44"/>
        <v>525/025/6/61/1111</v>
      </c>
    </row>
    <row r="175" spans="1:42" s="198" customFormat="1" ht="30" customHeight="1">
      <c r="A175" s="107" t="s">
        <v>565</v>
      </c>
      <c r="B175" s="118">
        <v>525025</v>
      </c>
      <c r="C175" s="118">
        <v>6</v>
      </c>
      <c r="D175" s="119">
        <v>61</v>
      </c>
      <c r="E175" s="118">
        <v>1112</v>
      </c>
      <c r="F175" s="119" t="s">
        <v>168</v>
      </c>
      <c r="G175" s="119">
        <v>11</v>
      </c>
      <c r="H175" s="119" t="s">
        <v>167</v>
      </c>
      <c r="I175" s="119" t="s">
        <v>167</v>
      </c>
      <c r="J175" s="119" t="s">
        <v>391</v>
      </c>
      <c r="K175" s="119" t="s">
        <v>169</v>
      </c>
      <c r="L175" s="121" t="s">
        <v>392</v>
      </c>
      <c r="M175" s="128" t="s">
        <v>393</v>
      </c>
      <c r="N175" s="146"/>
      <c r="O175" s="146" t="s">
        <v>172</v>
      </c>
      <c r="P175" s="182"/>
      <c r="Q175" s="118">
        <v>24</v>
      </c>
      <c r="R175" s="284" t="s">
        <v>493</v>
      </c>
      <c r="S175" s="108" t="e">
        <f>SUMIF([3]DATA!$B$1:$B$65536,'Appendix O'!$AP175,[3]DATA!O$1:O$65536)</f>
        <v>#VALUE!</v>
      </c>
      <c r="T175" s="108">
        <v>0</v>
      </c>
      <c r="U175" s="108" t="e">
        <f t="shared" si="42"/>
        <v>#VALUE!</v>
      </c>
      <c r="V175" s="109" t="e">
        <f>SUM(SUMIF([3]DATA!$B$1:$B$65536,'Appendix O'!$AP175,[3]DATA!P$1:P$65536),SUMIF([3]DATA!$B$1:$B$65536,'Appendix O'!$AP175,[3]DATA!Q$1:Q$65536))</f>
        <v>#VALUE!</v>
      </c>
      <c r="W175" s="108">
        <v>600000</v>
      </c>
      <c r="X175" s="110">
        <v>0</v>
      </c>
      <c r="Y175" s="108">
        <v>0</v>
      </c>
      <c r="Z175" s="108">
        <f t="shared" si="39"/>
        <v>0</v>
      </c>
      <c r="AA175" s="108"/>
      <c r="AB175" s="108">
        <f t="shared" si="40"/>
        <v>600000</v>
      </c>
      <c r="AC175" s="111" t="e">
        <f t="shared" si="43"/>
        <v>#VALUE!</v>
      </c>
      <c r="AD175" s="111" t="e">
        <f t="shared" si="45"/>
        <v>#VALUE!</v>
      </c>
      <c r="AE175" s="112">
        <f t="shared" si="41"/>
        <v>0</v>
      </c>
      <c r="AF175" s="201"/>
      <c r="AG175" s="154"/>
      <c r="AH175" s="114"/>
      <c r="AI175" s="115"/>
      <c r="AJ175" s="107"/>
      <c r="AK175" s="107"/>
      <c r="AL175" s="107"/>
      <c r="AM175" s="115"/>
      <c r="AN175" s="205"/>
      <c r="AO175" s="121" t="s">
        <v>495</v>
      </c>
      <c r="AP175" s="197" t="str">
        <f t="shared" si="44"/>
        <v>525/025/6/61/1112</v>
      </c>
    </row>
    <row r="176" spans="1:42" s="198" customFormat="1" ht="30" customHeight="1">
      <c r="A176" s="107" t="s">
        <v>566</v>
      </c>
      <c r="B176" s="118">
        <v>525025</v>
      </c>
      <c r="C176" s="118">
        <v>6</v>
      </c>
      <c r="D176" s="119">
        <v>61</v>
      </c>
      <c r="E176" s="118">
        <v>1113</v>
      </c>
      <c r="F176" s="119" t="s">
        <v>168</v>
      </c>
      <c r="G176" s="119">
        <v>11</v>
      </c>
      <c r="H176" s="119" t="s">
        <v>167</v>
      </c>
      <c r="I176" s="119" t="s">
        <v>167</v>
      </c>
      <c r="J176" s="119" t="s">
        <v>391</v>
      </c>
      <c r="K176" s="119" t="s">
        <v>169</v>
      </c>
      <c r="L176" s="121" t="s">
        <v>392</v>
      </c>
      <c r="M176" s="128" t="s">
        <v>393</v>
      </c>
      <c r="N176" s="146"/>
      <c r="O176" s="146" t="s">
        <v>172</v>
      </c>
      <c r="P176" s="182"/>
      <c r="Q176" s="118">
        <v>27</v>
      </c>
      <c r="R176" s="284" t="s">
        <v>493</v>
      </c>
      <c r="S176" s="108" t="e">
        <f>SUMIF([3]DATA!$B$1:$B$65536,'Appendix O'!$AP176,[3]DATA!O$1:O$65536)</f>
        <v>#VALUE!</v>
      </c>
      <c r="T176" s="108">
        <v>0</v>
      </c>
      <c r="U176" s="108" t="e">
        <f t="shared" si="42"/>
        <v>#VALUE!</v>
      </c>
      <c r="V176" s="109" t="e">
        <f>SUM(SUMIF([3]DATA!$B$1:$B$65536,'Appendix O'!$AP176,[3]DATA!P$1:P$65536),SUMIF([3]DATA!$B$1:$B$65536,'Appendix O'!$AP176,[3]DATA!Q$1:Q$65536))</f>
        <v>#VALUE!</v>
      </c>
      <c r="W176" s="108">
        <v>600000</v>
      </c>
      <c r="X176" s="110">
        <v>0</v>
      </c>
      <c r="Y176" s="108">
        <v>0</v>
      </c>
      <c r="Z176" s="108">
        <f t="shared" si="39"/>
        <v>0</v>
      </c>
      <c r="AA176" s="108"/>
      <c r="AB176" s="108">
        <f t="shared" si="40"/>
        <v>600000</v>
      </c>
      <c r="AC176" s="111" t="e">
        <f t="shared" si="43"/>
        <v>#VALUE!</v>
      </c>
      <c r="AD176" s="111" t="e">
        <f t="shared" si="45"/>
        <v>#VALUE!</v>
      </c>
      <c r="AE176" s="112">
        <f t="shared" si="41"/>
        <v>0</v>
      </c>
      <c r="AF176" s="201"/>
      <c r="AG176" s="154"/>
      <c r="AH176" s="114"/>
      <c r="AI176" s="115"/>
      <c r="AJ176" s="107"/>
      <c r="AK176" s="107"/>
      <c r="AL176" s="107"/>
      <c r="AM176" s="115"/>
      <c r="AN176" s="205"/>
      <c r="AO176" s="121" t="s">
        <v>495</v>
      </c>
      <c r="AP176" s="197" t="str">
        <f t="shared" si="44"/>
        <v>525/025/6/61/1113</v>
      </c>
    </row>
    <row r="177" spans="1:67" s="198" customFormat="1" ht="30" customHeight="1">
      <c r="A177" s="107" t="s">
        <v>567</v>
      </c>
      <c r="B177" s="118">
        <v>525025</v>
      </c>
      <c r="C177" s="118">
        <v>6</v>
      </c>
      <c r="D177" s="119">
        <v>61</v>
      </c>
      <c r="E177" s="118">
        <v>1114</v>
      </c>
      <c r="F177" s="119" t="s">
        <v>168</v>
      </c>
      <c r="G177" s="119">
        <v>11</v>
      </c>
      <c r="H177" s="119" t="s">
        <v>167</v>
      </c>
      <c r="I177" s="119" t="s">
        <v>167</v>
      </c>
      <c r="J177" s="119" t="s">
        <v>391</v>
      </c>
      <c r="K177" s="119" t="s">
        <v>169</v>
      </c>
      <c r="L177" s="121" t="s">
        <v>392</v>
      </c>
      <c r="M177" s="128" t="s">
        <v>393</v>
      </c>
      <c r="N177" s="146"/>
      <c r="O177" s="146" t="s">
        <v>172</v>
      </c>
      <c r="P177" s="182"/>
      <c r="Q177" s="118">
        <v>35</v>
      </c>
      <c r="R177" s="284" t="s">
        <v>493</v>
      </c>
      <c r="S177" s="108" t="e">
        <f>SUMIF([3]DATA!$B$1:$B$65536,'Appendix O'!$AP177,[3]DATA!O$1:O$65536)</f>
        <v>#VALUE!</v>
      </c>
      <c r="T177" s="108">
        <v>0</v>
      </c>
      <c r="U177" s="108" t="e">
        <f t="shared" si="42"/>
        <v>#VALUE!</v>
      </c>
      <c r="V177" s="109" t="e">
        <f>SUM(SUMIF([3]DATA!$B$1:$B$65536,'Appendix O'!$AP177,[3]DATA!P$1:P$65536),SUMIF([3]DATA!$B$1:$B$65536,'Appendix O'!$AP177,[3]DATA!Q$1:Q$65536))</f>
        <v>#VALUE!</v>
      </c>
      <c r="W177" s="108">
        <v>600000</v>
      </c>
      <c r="X177" s="110">
        <v>0</v>
      </c>
      <c r="Y177" s="108">
        <v>0</v>
      </c>
      <c r="Z177" s="108">
        <f t="shared" si="39"/>
        <v>0</v>
      </c>
      <c r="AA177" s="108"/>
      <c r="AB177" s="108">
        <f t="shared" si="40"/>
        <v>600000</v>
      </c>
      <c r="AC177" s="111" t="e">
        <f t="shared" si="43"/>
        <v>#VALUE!</v>
      </c>
      <c r="AD177" s="111" t="e">
        <f t="shared" si="45"/>
        <v>#VALUE!</v>
      </c>
      <c r="AE177" s="112">
        <f t="shared" si="41"/>
        <v>0</v>
      </c>
      <c r="AF177" s="201"/>
      <c r="AG177" s="154"/>
      <c r="AH177" s="114"/>
      <c r="AI177" s="115"/>
      <c r="AJ177" s="107"/>
      <c r="AK177" s="107"/>
      <c r="AL177" s="107"/>
      <c r="AM177" s="115"/>
      <c r="AN177" s="205"/>
      <c r="AO177" s="121" t="s">
        <v>495</v>
      </c>
      <c r="AP177" s="197" t="str">
        <f t="shared" si="44"/>
        <v>525/025/6/61/1114</v>
      </c>
    </row>
    <row r="178" spans="1:67" s="198" customFormat="1" ht="30" customHeight="1">
      <c r="A178" s="107" t="s">
        <v>568</v>
      </c>
      <c r="B178" s="118">
        <v>525025</v>
      </c>
      <c r="C178" s="118">
        <v>6</v>
      </c>
      <c r="D178" s="119">
        <v>61</v>
      </c>
      <c r="E178" s="118">
        <v>1115</v>
      </c>
      <c r="F178" s="119" t="s">
        <v>168</v>
      </c>
      <c r="G178" s="119">
        <v>11</v>
      </c>
      <c r="H178" s="119" t="s">
        <v>167</v>
      </c>
      <c r="I178" s="119" t="s">
        <v>167</v>
      </c>
      <c r="J178" s="119" t="s">
        <v>391</v>
      </c>
      <c r="K178" s="119" t="s">
        <v>169</v>
      </c>
      <c r="L178" s="121" t="s">
        <v>392</v>
      </c>
      <c r="M178" s="128" t="s">
        <v>393</v>
      </c>
      <c r="N178" s="146"/>
      <c r="O178" s="146" t="s">
        <v>172</v>
      </c>
      <c r="P178" s="182"/>
      <c r="Q178" s="287" t="s">
        <v>983</v>
      </c>
      <c r="R178" s="284" t="s">
        <v>493</v>
      </c>
      <c r="S178" s="108" t="e">
        <f>SUMIF([3]DATA!$B$1:$B$65536,'Appendix O'!$AP178,[3]DATA!O$1:O$65536)</f>
        <v>#VALUE!</v>
      </c>
      <c r="T178" s="108">
        <v>0</v>
      </c>
      <c r="U178" s="108" t="e">
        <f t="shared" si="42"/>
        <v>#VALUE!</v>
      </c>
      <c r="V178" s="109" t="e">
        <f>SUM(SUMIF([3]DATA!$B$1:$B$65536,'Appendix O'!$AP178,[3]DATA!P$1:P$65536),SUMIF([3]DATA!$B$1:$B$65536,'Appendix O'!$AP178,[3]DATA!Q$1:Q$65536))</f>
        <v>#VALUE!</v>
      </c>
      <c r="W178" s="108">
        <v>1000000</v>
      </c>
      <c r="X178" s="110">
        <v>0</v>
      </c>
      <c r="Y178" s="108">
        <v>588157.89</v>
      </c>
      <c r="Z178" s="108">
        <f t="shared" si="39"/>
        <v>588157.89</v>
      </c>
      <c r="AA178" s="108"/>
      <c r="AB178" s="108">
        <f t="shared" si="40"/>
        <v>411842.11</v>
      </c>
      <c r="AC178" s="111" t="e">
        <f t="shared" si="43"/>
        <v>#VALUE!</v>
      </c>
      <c r="AD178" s="111" t="e">
        <f t="shared" si="45"/>
        <v>#VALUE!</v>
      </c>
      <c r="AE178" s="112">
        <f t="shared" si="41"/>
        <v>0.58815788999999996</v>
      </c>
      <c r="AF178" s="201"/>
      <c r="AG178" s="154"/>
      <c r="AH178" s="114"/>
      <c r="AI178" s="115"/>
      <c r="AJ178" s="107"/>
      <c r="AK178" s="107"/>
      <c r="AL178" s="107"/>
      <c r="AM178" s="115"/>
      <c r="AN178" s="205"/>
      <c r="AO178" s="121" t="s">
        <v>495</v>
      </c>
      <c r="AP178" s="197" t="str">
        <f t="shared" si="44"/>
        <v>525/025/6/61/1115</v>
      </c>
    </row>
    <row r="179" spans="1:67" s="198" customFormat="1" ht="30" customHeight="1">
      <c r="A179" s="107" t="s">
        <v>569</v>
      </c>
      <c r="B179" s="118">
        <v>525025</v>
      </c>
      <c r="C179" s="118">
        <v>6</v>
      </c>
      <c r="D179" s="119">
        <v>61</v>
      </c>
      <c r="E179" s="118">
        <v>1116</v>
      </c>
      <c r="F179" s="119" t="s">
        <v>168</v>
      </c>
      <c r="G179" s="119">
        <v>11</v>
      </c>
      <c r="H179" s="119" t="s">
        <v>167</v>
      </c>
      <c r="I179" s="119" t="s">
        <v>167</v>
      </c>
      <c r="J179" s="119" t="s">
        <v>391</v>
      </c>
      <c r="K179" s="119" t="s">
        <v>169</v>
      </c>
      <c r="L179" s="121" t="s">
        <v>392</v>
      </c>
      <c r="M179" s="128" t="s">
        <v>393</v>
      </c>
      <c r="N179" s="146"/>
      <c r="O179" s="146" t="s">
        <v>172</v>
      </c>
      <c r="P179" s="182"/>
      <c r="Q179" s="118">
        <v>33</v>
      </c>
      <c r="R179" s="284" t="s">
        <v>493</v>
      </c>
      <c r="S179" s="108" t="e">
        <f>SUMIF([3]DATA!$B$1:$B$65536,'Appendix O'!$AP179,[3]DATA!O$1:O$65536)</f>
        <v>#VALUE!</v>
      </c>
      <c r="T179" s="108">
        <v>0</v>
      </c>
      <c r="U179" s="108" t="e">
        <f t="shared" si="42"/>
        <v>#VALUE!</v>
      </c>
      <c r="V179" s="109" t="e">
        <f>SUM(SUMIF([3]DATA!$B$1:$B$65536,'Appendix O'!$AP179,[3]DATA!P$1:P$65536),SUMIF([3]DATA!$B$1:$B$65536,'Appendix O'!$AP179,[3]DATA!Q$1:Q$65536))</f>
        <v>#VALUE!</v>
      </c>
      <c r="W179" s="108">
        <v>1000000</v>
      </c>
      <c r="X179" s="110">
        <v>0</v>
      </c>
      <c r="Y179" s="108">
        <v>0</v>
      </c>
      <c r="Z179" s="108">
        <f t="shared" si="39"/>
        <v>0</v>
      </c>
      <c r="AA179" s="108"/>
      <c r="AB179" s="108">
        <f t="shared" si="40"/>
        <v>1000000</v>
      </c>
      <c r="AC179" s="111" t="e">
        <f t="shared" si="43"/>
        <v>#VALUE!</v>
      </c>
      <c r="AD179" s="111" t="e">
        <f t="shared" si="45"/>
        <v>#VALUE!</v>
      </c>
      <c r="AE179" s="112">
        <f t="shared" si="41"/>
        <v>0</v>
      </c>
      <c r="AF179" s="201"/>
      <c r="AG179" s="154"/>
      <c r="AH179" s="114"/>
      <c r="AI179" s="115"/>
      <c r="AJ179" s="107"/>
      <c r="AK179" s="107"/>
      <c r="AL179" s="107"/>
      <c r="AM179" s="115"/>
      <c r="AN179" s="205"/>
      <c r="AO179" s="121" t="s">
        <v>495</v>
      </c>
      <c r="AP179" s="197" t="str">
        <f t="shared" si="44"/>
        <v>525/025/6/61/1116</v>
      </c>
    </row>
    <row r="180" spans="1:67" s="198" customFormat="1" ht="30" customHeight="1">
      <c r="A180" s="107" t="s">
        <v>570</v>
      </c>
      <c r="B180" s="118">
        <v>525025</v>
      </c>
      <c r="C180" s="118">
        <v>6</v>
      </c>
      <c r="D180" s="119">
        <v>61</v>
      </c>
      <c r="E180" s="118">
        <v>1117</v>
      </c>
      <c r="F180" s="119" t="s">
        <v>168</v>
      </c>
      <c r="G180" s="119">
        <v>11</v>
      </c>
      <c r="H180" s="119" t="s">
        <v>167</v>
      </c>
      <c r="I180" s="119" t="s">
        <v>167</v>
      </c>
      <c r="J180" s="119" t="s">
        <v>391</v>
      </c>
      <c r="K180" s="119" t="s">
        <v>169</v>
      </c>
      <c r="L180" s="121" t="s">
        <v>392</v>
      </c>
      <c r="M180" s="128" t="s">
        <v>393</v>
      </c>
      <c r="N180" s="146"/>
      <c r="O180" s="146" t="s">
        <v>172</v>
      </c>
      <c r="P180" s="182"/>
      <c r="Q180" s="118">
        <v>32</v>
      </c>
      <c r="R180" s="284" t="s">
        <v>493</v>
      </c>
      <c r="S180" s="108" t="e">
        <f>SUMIF([3]DATA!$B$1:$B$65536,'Appendix O'!$AP180,[3]DATA!O$1:O$65536)</f>
        <v>#VALUE!</v>
      </c>
      <c r="T180" s="108">
        <v>0</v>
      </c>
      <c r="U180" s="108" t="e">
        <f t="shared" si="42"/>
        <v>#VALUE!</v>
      </c>
      <c r="V180" s="109" t="e">
        <f>SUM(SUMIF([3]DATA!$B$1:$B$65536,'Appendix O'!$AP180,[3]DATA!P$1:P$65536),SUMIF([3]DATA!$B$1:$B$65536,'Appendix O'!$AP180,[3]DATA!Q$1:Q$65536))</f>
        <v>#VALUE!</v>
      </c>
      <c r="W180" s="108">
        <v>493211</v>
      </c>
      <c r="X180" s="110">
        <v>0</v>
      </c>
      <c r="Y180" s="108">
        <v>465320.26</v>
      </c>
      <c r="Z180" s="108">
        <f t="shared" si="39"/>
        <v>465320.26</v>
      </c>
      <c r="AA180" s="108"/>
      <c r="AB180" s="108">
        <f t="shared" si="40"/>
        <v>27890.739999999991</v>
      </c>
      <c r="AC180" s="111" t="e">
        <f t="shared" si="43"/>
        <v>#VALUE!</v>
      </c>
      <c r="AD180" s="111" t="e">
        <f t="shared" si="45"/>
        <v>#VALUE!</v>
      </c>
      <c r="AE180" s="112">
        <f t="shared" si="41"/>
        <v>0.94345069351656796</v>
      </c>
      <c r="AF180" s="201"/>
      <c r="AG180" s="154"/>
      <c r="AH180" s="114"/>
      <c r="AI180" s="115"/>
      <c r="AJ180" s="107"/>
      <c r="AK180" s="107"/>
      <c r="AL180" s="107"/>
      <c r="AM180" s="115"/>
      <c r="AN180" s="205"/>
      <c r="AO180" s="121" t="s">
        <v>495</v>
      </c>
      <c r="AP180" s="197" t="str">
        <f t="shared" si="44"/>
        <v>525/025/6/61/1117</v>
      </c>
    </row>
    <row r="181" spans="1:67" s="198" customFormat="1" ht="35.1" customHeight="1">
      <c r="A181" s="107" t="s">
        <v>571</v>
      </c>
      <c r="B181" s="118">
        <v>525025</v>
      </c>
      <c r="C181" s="118">
        <v>4</v>
      </c>
      <c r="D181" s="119">
        <v>36</v>
      </c>
      <c r="E181" s="118">
        <v>1109</v>
      </c>
      <c r="F181" s="119" t="s">
        <v>168</v>
      </c>
      <c r="G181" s="119">
        <v>11</v>
      </c>
      <c r="H181" s="119" t="s">
        <v>167</v>
      </c>
      <c r="I181" s="119" t="s">
        <v>167</v>
      </c>
      <c r="J181" s="119" t="s">
        <v>391</v>
      </c>
      <c r="K181" s="119" t="s">
        <v>188</v>
      </c>
      <c r="L181" s="121" t="s">
        <v>392</v>
      </c>
      <c r="M181" s="128" t="s">
        <v>393</v>
      </c>
      <c r="N181" s="146"/>
      <c r="O181" s="146" t="s">
        <v>172</v>
      </c>
      <c r="P181" s="182"/>
      <c r="Q181" s="118" t="s">
        <v>973</v>
      </c>
      <c r="R181" s="146" t="s">
        <v>226</v>
      </c>
      <c r="S181" s="108" t="e">
        <f>SUMIF([3]DATA!$B$1:$B$65536,'Appendix O'!$AP181,[3]DATA!O$1:O$65536)</f>
        <v>#VALUE!</v>
      </c>
      <c r="T181" s="108">
        <v>0</v>
      </c>
      <c r="U181" s="108" t="e">
        <f t="shared" si="42"/>
        <v>#VALUE!</v>
      </c>
      <c r="V181" s="109" t="e">
        <f>SUM(SUMIF([3]DATA!$B$1:$B$65536,'Appendix O'!$AP181,[3]DATA!P$1:P$65536),SUMIF([3]DATA!$B$1:$B$65536,'Appendix O'!$AP181,[3]DATA!Q$1:Q$65536))</f>
        <v>#VALUE!</v>
      </c>
      <c r="W181" s="108">
        <v>1100000</v>
      </c>
      <c r="X181" s="110">
        <v>470000</v>
      </c>
      <c r="Y181" s="108">
        <v>259473.64</v>
      </c>
      <c r="Z181" s="108">
        <f t="shared" si="39"/>
        <v>729473.64</v>
      </c>
      <c r="AA181" s="108"/>
      <c r="AB181" s="108">
        <f t="shared" si="40"/>
        <v>370526.36</v>
      </c>
      <c r="AC181" s="111" t="e">
        <f t="shared" si="43"/>
        <v>#VALUE!</v>
      </c>
      <c r="AD181" s="111" t="e">
        <f t="shared" si="45"/>
        <v>#VALUE!</v>
      </c>
      <c r="AE181" s="112">
        <f t="shared" si="41"/>
        <v>0.66315785454545451</v>
      </c>
      <c r="AF181" s="201"/>
      <c r="AG181" s="154"/>
      <c r="AH181" s="114"/>
      <c r="AI181" s="115"/>
      <c r="AJ181" s="107"/>
      <c r="AK181" s="107"/>
      <c r="AL181" s="107"/>
      <c r="AM181" s="115"/>
      <c r="AN181" s="205"/>
      <c r="AO181" s="208"/>
      <c r="AP181" s="197" t="str">
        <f t="shared" si="44"/>
        <v>525/025/4/36/1109</v>
      </c>
    </row>
    <row r="182" spans="1:67" s="198" customFormat="1" ht="35.1" customHeight="1">
      <c r="A182" s="107" t="s">
        <v>572</v>
      </c>
      <c r="B182" s="118">
        <v>525025</v>
      </c>
      <c r="C182" s="118">
        <v>4</v>
      </c>
      <c r="D182" s="119">
        <v>36</v>
      </c>
      <c r="E182" s="118">
        <v>1110</v>
      </c>
      <c r="F182" s="119" t="s">
        <v>168</v>
      </c>
      <c r="G182" s="119">
        <v>11</v>
      </c>
      <c r="H182" s="119" t="s">
        <v>167</v>
      </c>
      <c r="I182" s="119" t="s">
        <v>167</v>
      </c>
      <c r="J182" s="119" t="s">
        <v>391</v>
      </c>
      <c r="K182" s="119" t="s">
        <v>188</v>
      </c>
      <c r="L182" s="121" t="s">
        <v>392</v>
      </c>
      <c r="M182" s="128" t="s">
        <v>393</v>
      </c>
      <c r="N182" s="146"/>
      <c r="O182" s="146" t="s">
        <v>172</v>
      </c>
      <c r="P182" s="182"/>
      <c r="Q182" s="118">
        <v>5</v>
      </c>
      <c r="R182" s="146" t="s">
        <v>226</v>
      </c>
      <c r="S182" s="108" t="e">
        <f>SUMIF([3]DATA!$B$1:$B$65536,'Appendix O'!$AP182,[3]DATA!O$1:O$65536)</f>
        <v>#VALUE!</v>
      </c>
      <c r="T182" s="108">
        <v>0</v>
      </c>
      <c r="U182" s="108" t="e">
        <f t="shared" si="42"/>
        <v>#VALUE!</v>
      </c>
      <c r="V182" s="109">
        <v>1000000</v>
      </c>
      <c r="W182" s="108">
        <v>1000000</v>
      </c>
      <c r="X182" s="110">
        <v>0</v>
      </c>
      <c r="Y182" s="108">
        <v>318749.12</v>
      </c>
      <c r="Z182" s="108">
        <f t="shared" si="39"/>
        <v>318749.12</v>
      </c>
      <c r="AA182" s="108"/>
      <c r="AB182" s="108">
        <f t="shared" si="40"/>
        <v>681250.88</v>
      </c>
      <c r="AC182" s="111" t="e">
        <f t="shared" si="43"/>
        <v>#VALUE!</v>
      </c>
      <c r="AD182" s="111" t="e">
        <f t="shared" si="45"/>
        <v>#VALUE!</v>
      </c>
      <c r="AE182" s="112">
        <f t="shared" si="41"/>
        <v>0.31874912</v>
      </c>
      <c r="AF182" s="201"/>
      <c r="AG182" s="154"/>
      <c r="AH182" s="114"/>
      <c r="AI182" s="115"/>
      <c r="AJ182" s="107"/>
      <c r="AK182" s="107"/>
      <c r="AL182" s="107"/>
      <c r="AM182" s="115"/>
      <c r="AN182" s="205"/>
      <c r="AO182" s="208"/>
      <c r="AP182" s="218" t="s">
        <v>573</v>
      </c>
      <c r="AQ182" s="218" t="s">
        <v>573</v>
      </c>
      <c r="AR182" s="218" t="s">
        <v>573</v>
      </c>
      <c r="AS182" s="218" t="s">
        <v>573</v>
      </c>
      <c r="AT182" s="218" t="s">
        <v>573</v>
      </c>
      <c r="AU182" s="218" t="s">
        <v>573</v>
      </c>
      <c r="AV182" s="218" t="s">
        <v>573</v>
      </c>
      <c r="AW182" s="218" t="s">
        <v>573</v>
      </c>
      <c r="AX182" s="218" t="s">
        <v>573</v>
      </c>
      <c r="AY182" s="218" t="s">
        <v>573</v>
      </c>
      <c r="AZ182" s="218" t="s">
        <v>573</v>
      </c>
      <c r="BA182" s="218" t="s">
        <v>573</v>
      </c>
      <c r="BB182" s="218" t="s">
        <v>573</v>
      </c>
      <c r="BC182" s="218" t="s">
        <v>573</v>
      </c>
      <c r="BD182" s="218" t="s">
        <v>573</v>
      </c>
      <c r="BE182" s="218" t="s">
        <v>573</v>
      </c>
      <c r="BF182" s="218" t="s">
        <v>573</v>
      </c>
      <c r="BG182" s="218" t="s">
        <v>573</v>
      </c>
      <c r="BH182" s="218" t="s">
        <v>573</v>
      </c>
      <c r="BI182" s="218" t="s">
        <v>573</v>
      </c>
      <c r="BJ182" s="218" t="s">
        <v>573</v>
      </c>
      <c r="BK182" s="218" t="s">
        <v>573</v>
      </c>
      <c r="BL182" s="218" t="s">
        <v>573</v>
      </c>
      <c r="BM182" s="218" t="s">
        <v>573</v>
      </c>
      <c r="BN182" s="218" t="s">
        <v>573</v>
      </c>
      <c r="BO182" s="218" t="s">
        <v>573</v>
      </c>
    </row>
    <row r="183" spans="1:67" s="198" customFormat="1" ht="35.1" customHeight="1">
      <c r="A183" s="107" t="s">
        <v>574</v>
      </c>
      <c r="B183" s="118">
        <v>525025</v>
      </c>
      <c r="C183" s="118">
        <v>4</v>
      </c>
      <c r="D183" s="119">
        <v>36</v>
      </c>
      <c r="E183" s="118">
        <v>1111</v>
      </c>
      <c r="F183" s="119" t="s">
        <v>168</v>
      </c>
      <c r="G183" s="119">
        <v>11</v>
      </c>
      <c r="H183" s="119" t="s">
        <v>167</v>
      </c>
      <c r="I183" s="119" t="s">
        <v>167</v>
      </c>
      <c r="J183" s="119" t="s">
        <v>391</v>
      </c>
      <c r="K183" s="119" t="s">
        <v>188</v>
      </c>
      <c r="L183" s="121" t="s">
        <v>392</v>
      </c>
      <c r="M183" s="128" t="s">
        <v>393</v>
      </c>
      <c r="N183" s="146"/>
      <c r="O183" s="146" t="s">
        <v>172</v>
      </c>
      <c r="P183" s="182"/>
      <c r="Q183" s="118" t="s">
        <v>969</v>
      </c>
      <c r="R183" s="146" t="s">
        <v>226</v>
      </c>
      <c r="S183" s="108" t="e">
        <f>SUMIF([3]DATA!$B$1:$B$65536,'Appendix O'!$AP183,[3]DATA!O$1:O$65536)</f>
        <v>#VALUE!</v>
      </c>
      <c r="T183" s="108">
        <v>0</v>
      </c>
      <c r="U183" s="108" t="e">
        <f t="shared" si="42"/>
        <v>#VALUE!</v>
      </c>
      <c r="V183" s="109" t="e">
        <f>SUM(SUMIF([3]DATA!$B$1:$B$65536,'Appendix O'!$AP183,[3]DATA!P$1:P$65536),SUMIF([3]DATA!$B$1:$B$65536,'Appendix O'!$AP183,[3]DATA!Q$1:Q$65536))</f>
        <v>#VALUE!</v>
      </c>
      <c r="W183" s="108">
        <v>1000000</v>
      </c>
      <c r="X183" s="110">
        <v>0</v>
      </c>
      <c r="Y183" s="108">
        <v>243808.28</v>
      </c>
      <c r="Z183" s="108">
        <f t="shared" si="39"/>
        <v>243808.28</v>
      </c>
      <c r="AA183" s="108"/>
      <c r="AB183" s="108">
        <f t="shared" si="40"/>
        <v>756191.72</v>
      </c>
      <c r="AC183" s="111" t="e">
        <f t="shared" si="43"/>
        <v>#VALUE!</v>
      </c>
      <c r="AD183" s="111" t="e">
        <f t="shared" si="45"/>
        <v>#VALUE!</v>
      </c>
      <c r="AE183" s="112">
        <f t="shared" si="41"/>
        <v>0.24380827999999999</v>
      </c>
      <c r="AF183" s="201"/>
      <c r="AG183" s="154"/>
      <c r="AH183" s="114"/>
      <c r="AI183" s="115"/>
      <c r="AJ183" s="107"/>
      <c r="AK183" s="107"/>
      <c r="AL183" s="107"/>
      <c r="AM183" s="115"/>
      <c r="AN183" s="205"/>
      <c r="AO183" s="208"/>
      <c r="AP183" s="197" t="str">
        <f t="shared" si="44"/>
        <v>525/025/4/36/1111</v>
      </c>
    </row>
    <row r="184" spans="1:67" s="198" customFormat="1" ht="35.1" customHeight="1">
      <c r="A184" s="107" t="s">
        <v>575</v>
      </c>
      <c r="B184" s="118">
        <v>525025</v>
      </c>
      <c r="C184" s="118">
        <v>4</v>
      </c>
      <c r="D184" s="119">
        <v>36</v>
      </c>
      <c r="E184" s="118">
        <v>1112</v>
      </c>
      <c r="F184" s="119" t="s">
        <v>168</v>
      </c>
      <c r="G184" s="119" t="s">
        <v>187</v>
      </c>
      <c r="H184" s="119" t="s">
        <v>167</v>
      </c>
      <c r="I184" s="119" t="s">
        <v>167</v>
      </c>
      <c r="J184" s="119" t="s">
        <v>391</v>
      </c>
      <c r="K184" s="119" t="s">
        <v>188</v>
      </c>
      <c r="L184" s="121" t="s">
        <v>392</v>
      </c>
      <c r="M184" s="128" t="s">
        <v>393</v>
      </c>
      <c r="N184" s="146"/>
      <c r="O184" s="146" t="s">
        <v>172</v>
      </c>
      <c r="P184" s="182"/>
      <c r="Q184" s="118" t="s">
        <v>970</v>
      </c>
      <c r="R184" s="146" t="s">
        <v>226</v>
      </c>
      <c r="S184" s="108" t="e">
        <f>SUMIF([3]DATA!$B$1:$B$65536,'Appendix O'!$AP184,[3]DATA!O$1:O$65536)</f>
        <v>#VALUE!</v>
      </c>
      <c r="T184" s="108">
        <v>0</v>
      </c>
      <c r="U184" s="108" t="e">
        <f t="shared" si="42"/>
        <v>#VALUE!</v>
      </c>
      <c r="V184" s="109" t="e">
        <f>SUM(SUMIF([3]DATA!$B$1:$B$65536,'Appendix O'!$AP184,[3]DATA!P$1:P$65536),SUMIF([3]DATA!$B$1:$B$65536,'Appendix O'!$AP184,[3]DATA!Q$1:Q$65536))</f>
        <v>#VALUE!</v>
      </c>
      <c r="W184" s="108">
        <v>1000000</v>
      </c>
      <c r="X184" s="110">
        <v>0</v>
      </c>
      <c r="Y184" s="108">
        <v>0</v>
      </c>
      <c r="Z184" s="108">
        <f t="shared" si="39"/>
        <v>0</v>
      </c>
      <c r="AA184" s="108"/>
      <c r="AB184" s="108">
        <f t="shared" si="40"/>
        <v>1000000</v>
      </c>
      <c r="AC184" s="111" t="e">
        <f t="shared" si="43"/>
        <v>#VALUE!</v>
      </c>
      <c r="AD184" s="111" t="e">
        <f t="shared" si="45"/>
        <v>#VALUE!</v>
      </c>
      <c r="AE184" s="112">
        <f t="shared" si="41"/>
        <v>0</v>
      </c>
      <c r="AF184" s="201"/>
      <c r="AG184" s="154"/>
      <c r="AH184" s="114"/>
      <c r="AI184" s="115"/>
      <c r="AJ184" s="107"/>
      <c r="AK184" s="107"/>
      <c r="AL184" s="107"/>
      <c r="AM184" s="115"/>
      <c r="AN184" s="205"/>
      <c r="AO184" s="208"/>
      <c r="AP184" s="197" t="str">
        <f t="shared" si="44"/>
        <v>525/025/4/36/1112</v>
      </c>
    </row>
    <row r="185" spans="1:67" s="198" customFormat="1" ht="35.1" customHeight="1">
      <c r="A185" s="107" t="s">
        <v>576</v>
      </c>
      <c r="B185" s="118">
        <v>525025</v>
      </c>
      <c r="C185" s="118">
        <v>4</v>
      </c>
      <c r="D185" s="119">
        <v>36</v>
      </c>
      <c r="E185" s="118">
        <v>1113</v>
      </c>
      <c r="F185" s="119" t="s">
        <v>168</v>
      </c>
      <c r="G185" s="119" t="s">
        <v>187</v>
      </c>
      <c r="H185" s="119" t="s">
        <v>167</v>
      </c>
      <c r="I185" s="119" t="s">
        <v>167</v>
      </c>
      <c r="J185" s="119" t="s">
        <v>391</v>
      </c>
      <c r="K185" s="119" t="s">
        <v>188</v>
      </c>
      <c r="L185" s="121" t="s">
        <v>392</v>
      </c>
      <c r="M185" s="128" t="s">
        <v>393</v>
      </c>
      <c r="N185" s="146"/>
      <c r="O185" s="146" t="s">
        <v>172</v>
      </c>
      <c r="P185" s="182"/>
      <c r="Q185" s="118">
        <v>46</v>
      </c>
      <c r="R185" s="146" t="s">
        <v>226</v>
      </c>
      <c r="S185" s="108" t="e">
        <f>SUMIF([3]DATA!$B$1:$B$65536,'Appendix O'!$AP185,[3]DATA!O$1:O$65536)</f>
        <v>#VALUE!</v>
      </c>
      <c r="T185" s="108">
        <v>0</v>
      </c>
      <c r="U185" s="108" t="e">
        <f t="shared" si="42"/>
        <v>#VALUE!</v>
      </c>
      <c r="V185" s="109" t="e">
        <f>SUM(SUMIF([3]DATA!$B$1:$B$65536,'Appendix O'!$AP185,[3]DATA!P$1:P$65536),SUMIF([3]DATA!$B$1:$B$65536,'Appendix O'!$AP185,[3]DATA!Q$1:Q$65536))</f>
        <v>#VALUE!</v>
      </c>
      <c r="W185" s="108">
        <v>1100000</v>
      </c>
      <c r="X185" s="110">
        <v>894852.18</v>
      </c>
      <c r="Y185" s="108">
        <v>41677.949999999997</v>
      </c>
      <c r="Z185" s="108">
        <f t="shared" si="39"/>
        <v>936530.13</v>
      </c>
      <c r="AA185" s="108"/>
      <c r="AB185" s="108">
        <f t="shared" si="40"/>
        <v>163469.87</v>
      </c>
      <c r="AC185" s="111" t="e">
        <f t="shared" si="43"/>
        <v>#VALUE!</v>
      </c>
      <c r="AD185" s="111" t="e">
        <f t="shared" si="45"/>
        <v>#VALUE!</v>
      </c>
      <c r="AE185" s="112">
        <f t="shared" si="41"/>
        <v>0.85139102727272731</v>
      </c>
      <c r="AF185" s="201"/>
      <c r="AG185" s="154"/>
      <c r="AH185" s="114"/>
      <c r="AI185" s="115"/>
      <c r="AJ185" s="107"/>
      <c r="AK185" s="107"/>
      <c r="AL185" s="107"/>
      <c r="AM185" s="115"/>
      <c r="AN185" s="205"/>
      <c r="AO185" s="208"/>
      <c r="AP185" s="197" t="str">
        <f t="shared" si="44"/>
        <v>525/025/4/36/1113</v>
      </c>
    </row>
    <row r="186" spans="1:67" s="198" customFormat="1" ht="30" customHeight="1">
      <c r="A186" s="107" t="s">
        <v>577</v>
      </c>
      <c r="B186" s="118">
        <v>515021</v>
      </c>
      <c r="C186" s="118">
        <v>6</v>
      </c>
      <c r="D186" s="119" t="s">
        <v>167</v>
      </c>
      <c r="E186" s="118">
        <v>1011</v>
      </c>
      <c r="F186" s="119" t="s">
        <v>168</v>
      </c>
      <c r="G186" s="118">
        <v>10</v>
      </c>
      <c r="H186" s="119" t="s">
        <v>167</v>
      </c>
      <c r="I186" s="119" t="s">
        <v>167</v>
      </c>
      <c r="J186" s="119" t="s">
        <v>192</v>
      </c>
      <c r="K186" s="119" t="s">
        <v>169</v>
      </c>
      <c r="L186" s="120" t="s">
        <v>387</v>
      </c>
      <c r="M186" s="121" t="s">
        <v>371</v>
      </c>
      <c r="N186" s="146" t="s">
        <v>457</v>
      </c>
      <c r="O186" s="146"/>
      <c r="P186" s="182" t="s">
        <v>172</v>
      </c>
      <c r="Q186" s="118" t="s">
        <v>984</v>
      </c>
      <c r="R186" s="277" t="s">
        <v>173</v>
      </c>
      <c r="S186" s="108" t="e">
        <f>SUMIF([3]DATA!$B$1:$B$65536,'Appendix O'!$AP186,[3]DATA!O$1:O$65536)</f>
        <v>#VALUE!</v>
      </c>
      <c r="T186" s="108">
        <v>415030</v>
      </c>
      <c r="U186" s="108" t="e">
        <f t="shared" si="42"/>
        <v>#VALUE!</v>
      </c>
      <c r="V186" s="109"/>
      <c r="W186" s="108">
        <v>525250</v>
      </c>
      <c r="X186" s="110">
        <v>0</v>
      </c>
      <c r="Y186" s="108">
        <v>0</v>
      </c>
      <c r="Z186" s="108">
        <f t="shared" si="39"/>
        <v>0</v>
      </c>
      <c r="AA186" s="108"/>
      <c r="AB186" s="108">
        <f t="shared" si="40"/>
        <v>525250</v>
      </c>
      <c r="AC186" s="111" t="e">
        <f t="shared" si="43"/>
        <v>#VALUE!</v>
      </c>
      <c r="AD186" s="111" t="e">
        <f t="shared" si="45"/>
        <v>#VALUE!</v>
      </c>
      <c r="AE186" s="112">
        <f t="shared" si="41"/>
        <v>0</v>
      </c>
      <c r="AF186" s="201"/>
      <c r="AG186" s="113"/>
      <c r="AH186" s="114"/>
      <c r="AI186" s="115"/>
      <c r="AJ186" s="107"/>
      <c r="AK186" s="107"/>
      <c r="AL186" s="107"/>
      <c r="AM186" s="115" t="s">
        <v>578</v>
      </c>
      <c r="AN186" s="205">
        <v>40909</v>
      </c>
      <c r="AO186" s="107"/>
      <c r="AP186" s="197" t="str">
        <f t="shared" si="44"/>
        <v>515/021/6/01/1011</v>
      </c>
    </row>
    <row r="187" spans="1:67" s="198" customFormat="1" ht="30" customHeight="1">
      <c r="A187" s="107" t="s">
        <v>579</v>
      </c>
      <c r="B187" s="118">
        <v>515021</v>
      </c>
      <c r="C187" s="118">
        <v>4</v>
      </c>
      <c r="D187" s="119" t="s">
        <v>167</v>
      </c>
      <c r="E187" s="118">
        <v>1004</v>
      </c>
      <c r="F187" s="119" t="s">
        <v>168</v>
      </c>
      <c r="G187" s="118">
        <v>10</v>
      </c>
      <c r="H187" s="119" t="s">
        <v>167</v>
      </c>
      <c r="I187" s="119" t="s">
        <v>167</v>
      </c>
      <c r="J187" s="119" t="s">
        <v>192</v>
      </c>
      <c r="K187" s="119" t="s">
        <v>188</v>
      </c>
      <c r="L187" s="120" t="s">
        <v>387</v>
      </c>
      <c r="M187" s="121" t="s">
        <v>371</v>
      </c>
      <c r="N187" s="146" t="s">
        <v>225</v>
      </c>
      <c r="O187" s="146" t="s">
        <v>172</v>
      </c>
      <c r="P187" s="182"/>
      <c r="Q187" s="118" t="s">
        <v>969</v>
      </c>
      <c r="R187" s="277" t="s">
        <v>190</v>
      </c>
      <c r="S187" s="108" t="e">
        <f>SUMIF([3]DATA!$B$1:$B$65536,'Appendix O'!$AP187,[3]DATA!O$1:O$65536)</f>
        <v>#VALUE!</v>
      </c>
      <c r="T187" s="108">
        <v>0</v>
      </c>
      <c r="U187" s="108" t="e">
        <f t="shared" si="42"/>
        <v>#VALUE!</v>
      </c>
      <c r="V187" s="109" t="e">
        <f>SUM(SUMIF([3]DATA!$B$1:$B$65536,'Appendix O'!$AP187,[3]DATA!P$1:P$65536),SUMIF([3]DATA!$B$1:$B$65536,'Appendix O'!$AP187,[3]DATA!Q$1:Q$65536))</f>
        <v>#VALUE!</v>
      </c>
      <c r="W187" s="108">
        <v>2095378</v>
      </c>
      <c r="X187" s="110">
        <v>217792.92000000004</v>
      </c>
      <c r="Y187" s="108">
        <v>8329.8700000000008</v>
      </c>
      <c r="Z187" s="108">
        <f t="shared" si="39"/>
        <v>226122.79000000004</v>
      </c>
      <c r="AA187" s="108"/>
      <c r="AB187" s="108">
        <f t="shared" si="40"/>
        <v>1869255.21</v>
      </c>
      <c r="AC187" s="111" t="e">
        <f t="shared" si="43"/>
        <v>#VALUE!</v>
      </c>
      <c r="AD187" s="111" t="e">
        <f t="shared" si="45"/>
        <v>#VALUE!</v>
      </c>
      <c r="AE187" s="112">
        <f t="shared" si="41"/>
        <v>0.10791503490062415</v>
      </c>
      <c r="AF187" s="201">
        <v>40724</v>
      </c>
      <c r="AG187" s="154">
        <v>1</v>
      </c>
      <c r="AH187" s="217" t="s">
        <v>395</v>
      </c>
      <c r="AI187" s="214" t="s">
        <v>172</v>
      </c>
      <c r="AJ187" s="107" t="s">
        <v>384</v>
      </c>
      <c r="AK187" s="107" t="s">
        <v>384</v>
      </c>
      <c r="AL187" s="146"/>
      <c r="AM187" s="182"/>
      <c r="AN187" s="205">
        <v>41061</v>
      </c>
      <c r="AO187" s="107" t="s">
        <v>580</v>
      </c>
      <c r="AP187" s="197" t="str">
        <f t="shared" si="44"/>
        <v>515/021/4/01/1004</v>
      </c>
    </row>
    <row r="188" spans="1:67" s="198" customFormat="1" ht="35.1" customHeight="1">
      <c r="A188" s="107" t="s">
        <v>581</v>
      </c>
      <c r="B188" s="118">
        <v>515035</v>
      </c>
      <c r="C188" s="118">
        <v>6</v>
      </c>
      <c r="D188" s="119">
        <v>83</v>
      </c>
      <c r="E188" s="118">
        <v>1104</v>
      </c>
      <c r="F188" s="119" t="s">
        <v>168</v>
      </c>
      <c r="G188" s="118">
        <v>10</v>
      </c>
      <c r="H188" s="119" t="s">
        <v>167</v>
      </c>
      <c r="I188" s="119" t="s">
        <v>167</v>
      </c>
      <c r="J188" s="119" t="s">
        <v>192</v>
      </c>
      <c r="K188" s="119" t="s">
        <v>169</v>
      </c>
      <c r="L188" s="121" t="s">
        <v>429</v>
      </c>
      <c r="M188" s="128" t="s">
        <v>200</v>
      </c>
      <c r="N188" s="146"/>
      <c r="O188" s="146"/>
      <c r="P188" s="182" t="s">
        <v>172</v>
      </c>
      <c r="Q188" s="118">
        <v>25</v>
      </c>
      <c r="R188" s="284" t="s">
        <v>582</v>
      </c>
      <c r="S188" s="108" t="e">
        <f>SUMIF([3]DATA!$B$1:$B$65536,'Appendix O'!$AP188,[3]DATA!O$1:O$65536)</f>
        <v>#VALUE!</v>
      </c>
      <c r="T188" s="108">
        <v>67358</v>
      </c>
      <c r="U188" s="108" t="e">
        <f t="shared" si="42"/>
        <v>#VALUE!</v>
      </c>
      <c r="V188" s="109"/>
      <c r="W188" s="108">
        <v>67358</v>
      </c>
      <c r="X188" s="110">
        <v>0</v>
      </c>
      <c r="Y188" s="108">
        <v>0</v>
      </c>
      <c r="Z188" s="108">
        <f t="shared" si="39"/>
        <v>0</v>
      </c>
      <c r="AA188" s="108"/>
      <c r="AB188" s="108">
        <f t="shared" si="40"/>
        <v>67358</v>
      </c>
      <c r="AC188" s="111" t="e">
        <f t="shared" si="43"/>
        <v>#VALUE!</v>
      </c>
      <c r="AD188" s="111" t="e">
        <f t="shared" si="45"/>
        <v>#VALUE!</v>
      </c>
      <c r="AE188" s="112">
        <f t="shared" si="41"/>
        <v>0</v>
      </c>
      <c r="AF188" s="201"/>
      <c r="AG188" s="154"/>
      <c r="AH188" s="194"/>
      <c r="AI188" s="182"/>
      <c r="AJ188" s="107"/>
      <c r="AK188" s="107"/>
      <c r="AL188" s="107"/>
      <c r="AM188" s="115"/>
      <c r="AN188" s="205"/>
      <c r="AO188" s="107" t="s">
        <v>583</v>
      </c>
      <c r="AP188" s="197" t="str">
        <f t="shared" si="44"/>
        <v>515/035/6/83/1104</v>
      </c>
    </row>
    <row r="189" spans="1:67" s="198" customFormat="1" ht="35.1" customHeight="1">
      <c r="A189" s="107" t="s">
        <v>584</v>
      </c>
      <c r="B189" s="118">
        <v>510005</v>
      </c>
      <c r="C189" s="118">
        <v>6</v>
      </c>
      <c r="D189" s="119" t="s">
        <v>167</v>
      </c>
      <c r="E189" s="118">
        <v>1012</v>
      </c>
      <c r="F189" s="119" t="s">
        <v>168</v>
      </c>
      <c r="G189" s="118">
        <v>10</v>
      </c>
      <c r="H189" s="119" t="s">
        <v>167</v>
      </c>
      <c r="I189" s="119" t="s">
        <v>167</v>
      </c>
      <c r="J189" s="119" t="s">
        <v>192</v>
      </c>
      <c r="K189" s="119" t="s">
        <v>169</v>
      </c>
      <c r="L189" s="121" t="s">
        <v>429</v>
      </c>
      <c r="M189" s="121" t="s">
        <v>371</v>
      </c>
      <c r="N189" s="146" t="s">
        <v>457</v>
      </c>
      <c r="O189" s="146"/>
      <c r="P189" s="182" t="s">
        <v>172</v>
      </c>
      <c r="Q189" s="118" t="s">
        <v>973</v>
      </c>
      <c r="R189" s="277" t="s">
        <v>173</v>
      </c>
      <c r="S189" s="108" t="e">
        <f>SUMIF([3]DATA!$B$1:$B$65536,'Appendix O'!$AP189,[3]DATA!O$1:O$65536)</f>
        <v>#VALUE!</v>
      </c>
      <c r="T189" s="108">
        <v>150732</v>
      </c>
      <c r="U189" s="108" t="e">
        <f t="shared" si="42"/>
        <v>#VALUE!</v>
      </c>
      <c r="V189" s="109"/>
      <c r="W189" s="108">
        <v>908588</v>
      </c>
      <c r="X189" s="110">
        <v>517803.55</v>
      </c>
      <c r="Y189" s="108">
        <v>150605.20000000001</v>
      </c>
      <c r="Z189" s="108">
        <f t="shared" si="39"/>
        <v>668408.75</v>
      </c>
      <c r="AA189" s="108"/>
      <c r="AB189" s="108">
        <f t="shared" si="40"/>
        <v>240179.25</v>
      </c>
      <c r="AC189" s="111" t="e">
        <f t="shared" si="43"/>
        <v>#VALUE!</v>
      </c>
      <c r="AD189" s="111" t="e">
        <f t="shared" si="45"/>
        <v>#VALUE!</v>
      </c>
      <c r="AE189" s="112">
        <f t="shared" si="41"/>
        <v>0.73565659022571284</v>
      </c>
      <c r="AF189" s="201"/>
      <c r="AG189" s="113"/>
      <c r="AH189" s="114"/>
      <c r="AI189" s="102"/>
      <c r="AJ189" s="94"/>
      <c r="AK189" s="94"/>
      <c r="AL189" s="94"/>
      <c r="AM189" s="115" t="s">
        <v>578</v>
      </c>
      <c r="AN189" s="205">
        <v>40940</v>
      </c>
      <c r="AO189" s="107" t="s">
        <v>585</v>
      </c>
      <c r="AP189" s="197" t="str">
        <f t="shared" si="44"/>
        <v>510/005/6/01/1012</v>
      </c>
    </row>
    <row r="190" spans="1:67" s="198" customFormat="1" ht="30" customHeight="1">
      <c r="A190" s="107" t="s">
        <v>586</v>
      </c>
      <c r="B190" s="118">
        <v>530010</v>
      </c>
      <c r="C190" s="118">
        <v>5</v>
      </c>
      <c r="D190" s="119" t="s">
        <v>168</v>
      </c>
      <c r="E190" s="118">
        <v>1206</v>
      </c>
      <c r="F190" s="119" t="s">
        <v>168</v>
      </c>
      <c r="G190" s="119" t="s">
        <v>187</v>
      </c>
      <c r="H190" s="119" t="s">
        <v>167</v>
      </c>
      <c r="I190" s="119" t="s">
        <v>167</v>
      </c>
      <c r="J190" s="118">
        <v>270</v>
      </c>
      <c r="K190" s="119" t="s">
        <v>188</v>
      </c>
      <c r="L190" s="125" t="s">
        <v>189</v>
      </c>
      <c r="M190" s="121" t="s">
        <v>171</v>
      </c>
      <c r="N190" s="146"/>
      <c r="O190" s="146" t="s">
        <v>172</v>
      </c>
      <c r="P190" s="182"/>
      <c r="Q190" s="118" t="s">
        <v>248</v>
      </c>
      <c r="R190" s="277" t="s">
        <v>190</v>
      </c>
      <c r="S190" s="108" t="e">
        <f>SUMIF([3]DATA!$B$1:$B$65536,'Appendix O'!$AP190,[3]DATA!O$1:O$65536)</f>
        <v>#VALUE!</v>
      </c>
      <c r="T190" s="108">
        <v>24000</v>
      </c>
      <c r="U190" s="108" t="e">
        <f t="shared" si="42"/>
        <v>#VALUE!</v>
      </c>
      <c r="V190" s="109"/>
      <c r="W190" s="108">
        <v>20693</v>
      </c>
      <c r="X190" s="110">
        <v>20692.11</v>
      </c>
      <c r="Y190" s="108">
        <v>0</v>
      </c>
      <c r="Z190" s="108">
        <f t="shared" si="39"/>
        <v>20692.11</v>
      </c>
      <c r="AA190" s="108"/>
      <c r="AB190" s="108">
        <f t="shared" si="40"/>
        <v>0.88999999999941792</v>
      </c>
      <c r="AC190" s="111" t="e">
        <f t="shared" si="43"/>
        <v>#VALUE!</v>
      </c>
      <c r="AD190" s="111" t="e">
        <f t="shared" si="45"/>
        <v>#VALUE!</v>
      </c>
      <c r="AE190" s="112">
        <f t="shared" si="41"/>
        <v>0.99995699028657037</v>
      </c>
      <c r="AF190" s="201"/>
      <c r="AG190" s="113"/>
      <c r="AH190" s="114"/>
      <c r="AI190" s="102"/>
      <c r="AJ190" s="94"/>
      <c r="AK190" s="94"/>
      <c r="AL190" s="94"/>
      <c r="AM190" s="115"/>
      <c r="AN190" s="205"/>
      <c r="AO190" s="107" t="s">
        <v>558</v>
      </c>
      <c r="AP190" s="197" t="str">
        <f t="shared" si="44"/>
        <v>530/010/5/05/1206</v>
      </c>
    </row>
    <row r="191" spans="1:67" s="198" customFormat="1" ht="30" customHeight="1">
      <c r="A191" s="107" t="s">
        <v>587</v>
      </c>
      <c r="B191" s="118">
        <v>530020</v>
      </c>
      <c r="C191" s="118">
        <v>6</v>
      </c>
      <c r="D191" s="119" t="s">
        <v>167</v>
      </c>
      <c r="E191" s="118">
        <v>1102</v>
      </c>
      <c r="F191" s="119" t="s">
        <v>168</v>
      </c>
      <c r="G191" s="119" t="s">
        <v>168</v>
      </c>
      <c r="H191" s="119" t="s">
        <v>167</v>
      </c>
      <c r="I191" s="119" t="s">
        <v>167</v>
      </c>
      <c r="J191" s="118">
        <v>250</v>
      </c>
      <c r="K191" s="119" t="s">
        <v>169</v>
      </c>
      <c r="L191" s="124" t="s">
        <v>554</v>
      </c>
      <c r="M191" s="120" t="s">
        <v>491</v>
      </c>
      <c r="N191" s="146"/>
      <c r="O191" s="146" t="s">
        <v>172</v>
      </c>
      <c r="P191" s="182"/>
      <c r="Q191" s="118" t="s">
        <v>973</v>
      </c>
      <c r="R191" s="277" t="s">
        <v>173</v>
      </c>
      <c r="S191" s="108" t="e">
        <f>SUMIF([3]DATA!$B$1:$B$65536,'Appendix O'!$AP191,[3]DATA!O$1:O$65536)</f>
        <v>#VALUE!</v>
      </c>
      <c r="T191" s="108">
        <v>3000000</v>
      </c>
      <c r="U191" s="108" t="e">
        <f t="shared" si="42"/>
        <v>#VALUE!</v>
      </c>
      <c r="V191" s="109"/>
      <c r="W191" s="108">
        <v>3000000</v>
      </c>
      <c r="X191" s="110">
        <v>0</v>
      </c>
      <c r="Y191" s="108">
        <v>352367.96</v>
      </c>
      <c r="Z191" s="108">
        <f t="shared" si="39"/>
        <v>352367.96</v>
      </c>
      <c r="AA191" s="108"/>
      <c r="AB191" s="108">
        <f t="shared" si="40"/>
        <v>2647632.04</v>
      </c>
      <c r="AC191" s="111" t="e">
        <f t="shared" si="43"/>
        <v>#VALUE!</v>
      </c>
      <c r="AD191" s="111" t="e">
        <f t="shared" si="45"/>
        <v>#VALUE!</v>
      </c>
      <c r="AE191" s="112">
        <f t="shared" si="41"/>
        <v>0.11745598666666668</v>
      </c>
      <c r="AF191" s="201"/>
      <c r="AG191" s="113"/>
      <c r="AH191" s="114"/>
      <c r="AI191" s="102"/>
      <c r="AJ191" s="94"/>
      <c r="AK191" s="94"/>
      <c r="AL191" s="94"/>
      <c r="AM191" s="115"/>
      <c r="AN191" s="205"/>
      <c r="AO191" s="107" t="s">
        <v>588</v>
      </c>
      <c r="AP191" s="197" t="str">
        <f t="shared" si="44"/>
        <v>530/020/6/01/1102</v>
      </c>
    </row>
    <row r="192" spans="1:67" s="198" customFormat="1" ht="30" customHeight="1">
      <c r="A192" s="107" t="s">
        <v>589</v>
      </c>
      <c r="B192" s="118">
        <v>530020</v>
      </c>
      <c r="C192" s="118">
        <v>6</v>
      </c>
      <c r="D192" s="119" t="s">
        <v>167</v>
      </c>
      <c r="E192" s="118">
        <v>1101</v>
      </c>
      <c r="F192" s="119" t="s">
        <v>168</v>
      </c>
      <c r="G192" s="119" t="s">
        <v>168</v>
      </c>
      <c r="H192" s="119" t="s">
        <v>167</v>
      </c>
      <c r="I192" s="119" t="s">
        <v>167</v>
      </c>
      <c r="J192" s="118">
        <v>250</v>
      </c>
      <c r="K192" s="119" t="s">
        <v>169</v>
      </c>
      <c r="L192" s="124" t="s">
        <v>554</v>
      </c>
      <c r="M192" s="120" t="s">
        <v>491</v>
      </c>
      <c r="N192" s="146"/>
      <c r="O192" s="146" t="s">
        <v>172</v>
      </c>
      <c r="P192" s="182"/>
      <c r="Q192" s="118" t="s">
        <v>973</v>
      </c>
      <c r="R192" s="277" t="s">
        <v>173</v>
      </c>
      <c r="S192" s="108" t="e">
        <f>SUMIF([3]DATA!$B$1:$B$65536,'Appendix O'!$AP192,[3]DATA!O$1:O$65536)</f>
        <v>#VALUE!</v>
      </c>
      <c r="T192" s="108">
        <v>5998399</v>
      </c>
      <c r="U192" s="108" t="e">
        <f t="shared" si="42"/>
        <v>#VALUE!</v>
      </c>
      <c r="V192" s="109"/>
      <c r="W192" s="108">
        <v>5998399</v>
      </c>
      <c r="X192" s="110">
        <v>0</v>
      </c>
      <c r="Y192" s="108">
        <v>5796900</v>
      </c>
      <c r="Z192" s="108">
        <f t="shared" si="39"/>
        <v>5796900</v>
      </c>
      <c r="AA192" s="108"/>
      <c r="AB192" s="108">
        <f t="shared" si="40"/>
        <v>201499</v>
      </c>
      <c r="AC192" s="111" t="e">
        <f t="shared" si="43"/>
        <v>#VALUE!</v>
      </c>
      <c r="AD192" s="111" t="e">
        <f t="shared" si="45"/>
        <v>#VALUE!</v>
      </c>
      <c r="AE192" s="112">
        <f t="shared" si="41"/>
        <v>0.96640786983326721</v>
      </c>
      <c r="AF192" s="201"/>
      <c r="AG192" s="113"/>
      <c r="AH192" s="114"/>
      <c r="AI192" s="102"/>
      <c r="AJ192" s="94"/>
      <c r="AK192" s="94"/>
      <c r="AL192" s="94"/>
      <c r="AM192" s="115"/>
      <c r="AN192" s="205"/>
      <c r="AO192" s="107" t="s">
        <v>590</v>
      </c>
      <c r="AP192" s="197" t="str">
        <f t="shared" si="44"/>
        <v>530/020/6/01/1101</v>
      </c>
    </row>
    <row r="193" spans="1:43" ht="30" customHeight="1">
      <c r="A193" s="107" t="s">
        <v>591</v>
      </c>
      <c r="B193" s="118">
        <v>530020</v>
      </c>
      <c r="C193" s="118">
        <v>4</v>
      </c>
      <c r="D193" s="119" t="s">
        <v>167</v>
      </c>
      <c r="E193" s="118">
        <v>1005</v>
      </c>
      <c r="F193" s="119" t="s">
        <v>168</v>
      </c>
      <c r="G193" s="118">
        <v>11</v>
      </c>
      <c r="H193" s="119" t="s">
        <v>167</v>
      </c>
      <c r="I193" s="119" t="s">
        <v>167</v>
      </c>
      <c r="J193" s="118">
        <v>250</v>
      </c>
      <c r="K193" s="119" t="s">
        <v>188</v>
      </c>
      <c r="L193" s="124" t="s">
        <v>554</v>
      </c>
      <c r="M193" s="120" t="s">
        <v>491</v>
      </c>
      <c r="N193" s="146" t="s">
        <v>592</v>
      </c>
      <c r="O193" s="146" t="s">
        <v>172</v>
      </c>
      <c r="P193" s="182"/>
      <c r="Q193" s="118" t="s">
        <v>973</v>
      </c>
      <c r="R193" s="284" t="s">
        <v>190</v>
      </c>
      <c r="S193" s="286" t="e">
        <f>SUMIF([3]DATA!$B$1:$B$65536,'Appendix O'!$AP193,[3]DATA!O$1:O$65536)</f>
        <v>#VALUE!</v>
      </c>
      <c r="T193" s="286">
        <v>0</v>
      </c>
      <c r="U193" s="108" t="e">
        <f t="shared" si="42"/>
        <v>#VALUE!</v>
      </c>
      <c r="V193" s="109" t="e">
        <f>SUM(SUMIF([3]DATA!$B$1:$B$65536,'Appendix O'!$AP193,[3]DATA!P$1:P$65536),SUMIF([3]DATA!$B$1:$B$65536,'Appendix O'!$AP193,[3]DATA!Q$1:Q$65536))</f>
        <v>#VALUE!</v>
      </c>
      <c r="W193" s="108">
        <v>7500000</v>
      </c>
      <c r="X193" s="110">
        <v>3471251.5</v>
      </c>
      <c r="Y193" s="286">
        <v>4057824.16</v>
      </c>
      <c r="Z193" s="108">
        <f t="shared" si="39"/>
        <v>7529075.6600000001</v>
      </c>
      <c r="AA193" s="108"/>
      <c r="AB193" s="108">
        <f t="shared" si="40"/>
        <v>-29075.660000000149</v>
      </c>
      <c r="AC193" s="111" t="e">
        <f t="shared" si="43"/>
        <v>#VALUE!</v>
      </c>
      <c r="AD193" s="111" t="e">
        <f t="shared" si="45"/>
        <v>#VALUE!</v>
      </c>
      <c r="AE193" s="112">
        <f t="shared" si="41"/>
        <v>1.0038767546666667</v>
      </c>
      <c r="AF193" s="201">
        <v>40724</v>
      </c>
      <c r="AG193" s="113"/>
      <c r="AH193" s="114"/>
      <c r="AI193" s="115"/>
      <c r="AM193" s="115" t="s">
        <v>593</v>
      </c>
      <c r="AN193" s="116"/>
      <c r="AO193" s="219" t="s">
        <v>590</v>
      </c>
      <c r="AP193" s="117" t="str">
        <f t="shared" si="44"/>
        <v>530/020/4/01/1005</v>
      </c>
    </row>
    <row r="194" spans="1:43" s="150" customFormat="1" ht="30" customHeight="1" thickBot="1">
      <c r="A194" s="131" t="s">
        <v>594</v>
      </c>
      <c r="B194" s="132"/>
      <c r="C194" s="132"/>
      <c r="D194" s="132"/>
      <c r="E194" s="132"/>
      <c r="F194" s="132"/>
      <c r="G194" s="132"/>
      <c r="H194" s="132"/>
      <c r="I194" s="132"/>
      <c r="J194" s="132"/>
      <c r="K194" s="132"/>
      <c r="L194" s="133">
        <v>6</v>
      </c>
      <c r="M194" s="133"/>
      <c r="N194" s="134"/>
      <c r="O194" s="132"/>
      <c r="P194" s="279"/>
      <c r="Q194" s="132"/>
      <c r="R194" s="280"/>
      <c r="S194" s="136" t="e">
        <f>SUM(S83:S193)</f>
        <v>#VALUE!</v>
      </c>
      <c r="T194" s="136">
        <f>SUM(T83:T193)</f>
        <v>34793791</v>
      </c>
      <c r="U194" s="136" t="e">
        <f>SUM(U83:U193)</f>
        <v>#VALUE!</v>
      </c>
      <c r="V194" s="136" t="e">
        <f>SUM(V83:V193)</f>
        <v>#VALUE!</v>
      </c>
      <c r="W194" s="136">
        <v>401036815</v>
      </c>
      <c r="X194" s="136">
        <v>109896868.98999999</v>
      </c>
      <c r="Y194" s="136">
        <f>SUM(Y83:Y193)</f>
        <v>75052307.179999977</v>
      </c>
      <c r="Z194" s="136">
        <f t="shared" si="39"/>
        <v>184949176.16999996</v>
      </c>
      <c r="AA194" s="136">
        <f>SUM(AA83:AA193)</f>
        <v>225212.09999999998</v>
      </c>
      <c r="AB194" s="136">
        <f t="shared" si="40"/>
        <v>216087638.83000004</v>
      </c>
      <c r="AC194" s="139" t="e">
        <f>Z194/U194</f>
        <v>#VALUE!</v>
      </c>
      <c r="AD194" s="139" t="e">
        <f>Z194/S194</f>
        <v>#VALUE!</v>
      </c>
      <c r="AE194" s="140">
        <f t="shared" si="41"/>
        <v>0.46117755091886004</v>
      </c>
      <c r="AF194" s="141"/>
      <c r="AG194" s="187"/>
      <c r="AH194" s="141"/>
      <c r="AI194" s="143"/>
      <c r="AJ194" s="135"/>
      <c r="AK194" s="135"/>
      <c r="AL194" s="135"/>
      <c r="AM194" s="143"/>
      <c r="AN194" s="144"/>
      <c r="AO194" s="220"/>
      <c r="AP194" s="145" t="str">
        <f t="shared" si="44"/>
        <v/>
      </c>
      <c r="AQ194" s="74"/>
    </row>
    <row r="195" spans="1:43" ht="30" customHeight="1" thickTop="1">
      <c r="A195" s="90"/>
      <c r="B195" s="91"/>
      <c r="C195" s="91"/>
      <c r="D195" s="91"/>
      <c r="E195" s="91"/>
      <c r="F195" s="91"/>
      <c r="G195" s="91"/>
      <c r="H195" s="91"/>
      <c r="I195" s="91"/>
      <c r="J195" s="91"/>
      <c r="K195" s="91"/>
      <c r="L195" s="155"/>
      <c r="M195" s="155"/>
      <c r="N195" s="156"/>
      <c r="O195" s="91"/>
      <c r="P195" s="255"/>
      <c r="Q195" s="91"/>
      <c r="R195" s="275"/>
      <c r="S195" s="152"/>
      <c r="T195" s="152"/>
      <c r="U195" s="152"/>
      <c r="V195" s="152"/>
      <c r="W195" s="152"/>
      <c r="X195" s="152"/>
      <c r="Y195" s="152"/>
      <c r="Z195" s="152"/>
      <c r="AA195" s="152"/>
      <c r="AB195" s="152"/>
      <c r="AC195" s="159"/>
      <c r="AD195" s="159"/>
      <c r="AE195" s="160"/>
      <c r="AF195" s="100"/>
      <c r="AG195" s="101"/>
      <c r="AH195" s="100"/>
      <c r="AI195" s="102"/>
      <c r="AJ195" s="94"/>
      <c r="AK195" s="94"/>
      <c r="AL195" s="94"/>
      <c r="AM195" s="102"/>
      <c r="AN195" s="103"/>
      <c r="AO195" s="94"/>
      <c r="AP195" s="117"/>
    </row>
    <row r="196" spans="1:43" ht="30" customHeight="1">
      <c r="A196" s="90"/>
      <c r="B196" s="91"/>
      <c r="C196" s="91"/>
      <c r="D196" s="91"/>
      <c r="E196" s="91"/>
      <c r="F196" s="91"/>
      <c r="G196" s="91"/>
      <c r="H196" s="91"/>
      <c r="I196" s="91"/>
      <c r="J196" s="91"/>
      <c r="K196" s="91"/>
      <c r="L196" s="155"/>
      <c r="M196" s="155"/>
      <c r="N196" s="156"/>
      <c r="O196" s="91"/>
      <c r="P196" s="255"/>
      <c r="Q196" s="91"/>
      <c r="R196" s="275"/>
      <c r="S196" s="152"/>
      <c r="T196" s="152"/>
      <c r="U196" s="152"/>
      <c r="V196" s="152"/>
      <c r="W196" s="152"/>
      <c r="X196" s="152"/>
      <c r="Y196" s="152"/>
      <c r="Z196" s="152"/>
      <c r="AA196" s="152"/>
      <c r="AB196" s="152"/>
      <c r="AC196" s="159"/>
      <c r="AD196" s="159"/>
      <c r="AE196" s="160"/>
      <c r="AF196" s="100"/>
      <c r="AG196" s="101"/>
      <c r="AH196" s="100"/>
      <c r="AI196" s="102"/>
      <c r="AJ196" s="94"/>
      <c r="AK196" s="94"/>
      <c r="AL196" s="94"/>
      <c r="AM196" s="102"/>
      <c r="AN196" s="103"/>
      <c r="AO196" s="94"/>
      <c r="AP196" s="117"/>
    </row>
    <row r="197" spans="1:43" ht="30" customHeight="1">
      <c r="A197" s="104" t="s">
        <v>595</v>
      </c>
      <c r="B197" s="91"/>
      <c r="C197" s="91"/>
      <c r="D197" s="91"/>
      <c r="E197" s="91"/>
      <c r="F197" s="91"/>
      <c r="G197" s="91"/>
      <c r="H197" s="91"/>
      <c r="I197" s="91"/>
      <c r="J197" s="91"/>
      <c r="K197" s="91"/>
      <c r="L197" s="155"/>
      <c r="M197" s="155"/>
      <c r="N197" s="156"/>
      <c r="O197" s="91"/>
      <c r="P197" s="255"/>
      <c r="Q197" s="91"/>
      <c r="R197" s="146"/>
      <c r="S197" s="152"/>
      <c r="T197" s="152"/>
      <c r="U197" s="152"/>
      <c r="V197" s="152"/>
      <c r="W197" s="152"/>
      <c r="X197" s="152"/>
      <c r="Y197" s="152"/>
      <c r="Z197" s="108"/>
      <c r="AA197" s="108"/>
      <c r="AB197" s="108"/>
      <c r="AC197" s="111"/>
      <c r="AD197" s="111"/>
      <c r="AE197" s="112"/>
      <c r="AF197" s="114"/>
      <c r="AG197" s="113"/>
      <c r="AH197" s="114"/>
      <c r="AI197" s="115"/>
      <c r="AM197" s="115"/>
      <c r="AN197" s="116"/>
      <c r="AO197" s="107"/>
      <c r="AP197" s="117" t="str">
        <f t="shared" ref="AP197:AP223" si="46">IF(B197 &gt; 0,(CONCATENATE(MID(B197,1,3),"/",MID(B197,4,3),"/",C197,"/",D197,"/",E197)),"")</f>
        <v/>
      </c>
    </row>
    <row r="198" spans="1:43" ht="30" customHeight="1">
      <c r="A198" s="107" t="s">
        <v>596</v>
      </c>
      <c r="B198" s="118">
        <v>615075</v>
      </c>
      <c r="C198" s="118">
        <v>5</v>
      </c>
      <c r="D198" s="119" t="s">
        <v>168</v>
      </c>
      <c r="E198" s="118">
        <v>1214</v>
      </c>
      <c r="F198" s="119" t="s">
        <v>168</v>
      </c>
      <c r="G198" s="119" t="s">
        <v>187</v>
      </c>
      <c r="H198" s="119" t="s">
        <v>167</v>
      </c>
      <c r="I198" s="119" t="s">
        <v>167</v>
      </c>
      <c r="J198" s="118">
        <v>250</v>
      </c>
      <c r="K198" s="119" t="s">
        <v>188</v>
      </c>
      <c r="L198" s="128" t="s">
        <v>212</v>
      </c>
      <c r="M198" s="120" t="s">
        <v>491</v>
      </c>
      <c r="N198" s="129"/>
      <c r="O198" s="118" t="s">
        <v>172</v>
      </c>
      <c r="P198" s="154"/>
      <c r="Q198" s="118" t="s">
        <v>248</v>
      </c>
      <c r="R198" s="277" t="s">
        <v>190</v>
      </c>
      <c r="S198" s="108" t="e">
        <f>SUMIF([3]DATA!$B$1:$B$65536,'Appendix O'!$AP198,[3]DATA!O$1:O$65536)</f>
        <v>#VALUE!</v>
      </c>
      <c r="T198" s="108">
        <v>155000</v>
      </c>
      <c r="U198" s="108" t="e">
        <f>SUM(S198:T198)</f>
        <v>#VALUE!</v>
      </c>
      <c r="V198" s="108"/>
      <c r="W198" s="108">
        <v>155000</v>
      </c>
      <c r="X198" s="108">
        <v>3104.64</v>
      </c>
      <c r="Y198" s="108">
        <v>-3104.64</v>
      </c>
      <c r="Z198" s="108">
        <f t="shared" ref="Z198:Z222" si="47">X198+Y198</f>
        <v>0</v>
      </c>
      <c r="AA198" s="108"/>
      <c r="AB198" s="108">
        <f t="shared" ref="AB198:AB222" si="48">W198-Z198</f>
        <v>155000</v>
      </c>
      <c r="AC198" s="111" t="e">
        <f>IF(U198&lt;&gt;0,Z198/U198,0)</f>
        <v>#VALUE!</v>
      </c>
      <c r="AD198" s="111" t="e">
        <f t="shared" ref="AD198:AD223" si="49">Z198/S198</f>
        <v>#VALUE!</v>
      </c>
      <c r="AE198" s="112">
        <f t="shared" ref="AE198:AE223" si="50">Z198/W198</f>
        <v>0</v>
      </c>
      <c r="AF198" s="114"/>
      <c r="AG198" s="113"/>
      <c r="AH198" s="114"/>
      <c r="AI198" s="115"/>
      <c r="AM198" s="115" t="s">
        <v>597</v>
      </c>
      <c r="AN198" s="116">
        <v>41090</v>
      </c>
      <c r="AO198" s="107" t="s">
        <v>598</v>
      </c>
      <c r="AP198" s="117" t="str">
        <f t="shared" si="46"/>
        <v>615/075/5/05/1214</v>
      </c>
    </row>
    <row r="199" spans="1:43" ht="35.1" customHeight="1">
      <c r="A199" s="107" t="s">
        <v>599</v>
      </c>
      <c r="B199" s="118">
        <v>615080</v>
      </c>
      <c r="C199" s="118">
        <v>4</v>
      </c>
      <c r="D199" s="119" t="s">
        <v>167</v>
      </c>
      <c r="E199" s="118">
        <v>1163</v>
      </c>
      <c r="F199" s="119" t="s">
        <v>168</v>
      </c>
      <c r="G199" s="119" t="s">
        <v>187</v>
      </c>
      <c r="H199" s="119" t="s">
        <v>167</v>
      </c>
      <c r="I199" s="119" t="s">
        <v>167</v>
      </c>
      <c r="J199" s="118">
        <v>311</v>
      </c>
      <c r="K199" s="119" t="s">
        <v>188</v>
      </c>
      <c r="L199" s="128" t="s">
        <v>212</v>
      </c>
      <c r="M199" s="120" t="s">
        <v>491</v>
      </c>
      <c r="N199" s="129"/>
      <c r="O199" s="118" t="s">
        <v>172</v>
      </c>
      <c r="P199" s="154"/>
      <c r="Q199" s="118">
        <v>46</v>
      </c>
      <c r="R199" s="277" t="s">
        <v>190</v>
      </c>
      <c r="S199" s="108" t="e">
        <f>SUMIF([3]DATA!$B$1:$B$65536,'Appendix O'!$AP199,[3]DATA!O$1:O$65536)</f>
        <v>#VALUE!</v>
      </c>
      <c r="T199" s="108"/>
      <c r="U199" s="108" t="e">
        <f>SUM(S199:T199)</f>
        <v>#VALUE!</v>
      </c>
      <c r="V199" s="108" t="e">
        <f>SUM(SUMIF([3]DATA!$B$1:$B$65536,'Appendix O'!$AP199,[3]DATA!P$1:P$65536),SUMIF([3]DATA!$B$1:$B$65536,'Appendix O'!$AP199,[3]DATA!Q$1:Q$65536))</f>
        <v>#VALUE!</v>
      </c>
      <c r="W199" s="108">
        <v>600000</v>
      </c>
      <c r="X199" s="108">
        <v>31085.239999999998</v>
      </c>
      <c r="Y199" s="108">
        <v>410796.47</v>
      </c>
      <c r="Z199" s="108">
        <f t="shared" si="47"/>
        <v>441881.70999999996</v>
      </c>
      <c r="AA199" s="108"/>
      <c r="AB199" s="108">
        <f t="shared" si="48"/>
        <v>158118.29000000004</v>
      </c>
      <c r="AC199" s="111" t="e">
        <f>IF(U199&lt;&gt;0,Z199/U199,0)</f>
        <v>#VALUE!</v>
      </c>
      <c r="AD199" s="111" t="e">
        <f t="shared" si="49"/>
        <v>#VALUE!</v>
      </c>
      <c r="AE199" s="112">
        <f t="shared" si="50"/>
        <v>0.7364695166666666</v>
      </c>
      <c r="AF199" s="114"/>
      <c r="AG199" s="113"/>
      <c r="AH199" s="114"/>
      <c r="AI199" s="115"/>
      <c r="AM199" s="115" t="s">
        <v>597</v>
      </c>
      <c r="AN199" s="116">
        <v>41090</v>
      </c>
      <c r="AO199" s="107" t="s">
        <v>600</v>
      </c>
      <c r="AP199" s="117" t="str">
        <f t="shared" si="46"/>
        <v>615/080/4/01/1163</v>
      </c>
    </row>
    <row r="200" spans="1:43" ht="30" customHeight="1">
      <c r="A200" s="107" t="s">
        <v>601</v>
      </c>
      <c r="B200" s="118">
        <v>615080</v>
      </c>
      <c r="C200" s="118">
        <v>6</v>
      </c>
      <c r="D200" s="119">
        <v>54</v>
      </c>
      <c r="E200" s="118">
        <v>1100</v>
      </c>
      <c r="F200" s="119" t="s">
        <v>168</v>
      </c>
      <c r="G200" s="119" t="s">
        <v>378</v>
      </c>
      <c r="H200" s="119" t="s">
        <v>167</v>
      </c>
      <c r="I200" s="119" t="s">
        <v>167</v>
      </c>
      <c r="J200" s="118">
        <v>311</v>
      </c>
      <c r="K200" s="119" t="s">
        <v>169</v>
      </c>
      <c r="L200" s="221" t="s">
        <v>212</v>
      </c>
      <c r="M200" s="121" t="s">
        <v>224</v>
      </c>
      <c r="N200" s="129"/>
      <c r="O200" s="118"/>
      <c r="P200" s="154" t="s">
        <v>172</v>
      </c>
      <c r="Q200" s="118">
        <v>46</v>
      </c>
      <c r="R200" s="146" t="s">
        <v>602</v>
      </c>
      <c r="S200" s="108" t="e">
        <f>SUMIF([3]DATA!$B$1:$B$65536,'Appendix O'!$AP200,[3]DATA!O$1:O$65536)</f>
        <v>#VALUE!</v>
      </c>
      <c r="T200" s="108">
        <v>4141303</v>
      </c>
      <c r="U200" s="108" t="e">
        <f>SUM(S200:T200)</f>
        <v>#VALUE!</v>
      </c>
      <c r="V200" s="108"/>
      <c r="W200" s="108">
        <v>4141303</v>
      </c>
      <c r="X200" s="108">
        <v>50350</v>
      </c>
      <c r="Y200" s="108">
        <v>-50350</v>
      </c>
      <c r="Z200" s="108">
        <f t="shared" si="47"/>
        <v>0</v>
      </c>
      <c r="AA200" s="108"/>
      <c r="AB200" s="108">
        <f t="shared" si="48"/>
        <v>4141303</v>
      </c>
      <c r="AC200" s="111" t="e">
        <f>IF(U200&lt;&gt;0,Z200/U200,0)</f>
        <v>#VALUE!</v>
      </c>
      <c r="AD200" s="111" t="e">
        <f t="shared" si="49"/>
        <v>#VALUE!</v>
      </c>
      <c r="AE200" s="112">
        <f t="shared" si="50"/>
        <v>0</v>
      </c>
      <c r="AF200" s="114"/>
      <c r="AG200" s="113"/>
      <c r="AH200" s="114"/>
      <c r="AI200" s="115"/>
      <c r="AM200" s="115"/>
      <c r="AN200" s="116"/>
      <c r="AO200" s="107" t="s">
        <v>603</v>
      </c>
      <c r="AP200" s="117" t="str">
        <f t="shared" si="46"/>
        <v>615/080/6/54/1100</v>
      </c>
    </row>
    <row r="201" spans="1:43" ht="30" customHeight="1">
      <c r="A201" s="107" t="s">
        <v>604</v>
      </c>
      <c r="B201" s="118">
        <v>615080</v>
      </c>
      <c r="C201" s="118">
        <v>6</v>
      </c>
      <c r="D201" s="119">
        <v>54</v>
      </c>
      <c r="E201" s="118">
        <v>1101</v>
      </c>
      <c r="F201" s="119" t="s">
        <v>168</v>
      </c>
      <c r="G201" s="119" t="s">
        <v>378</v>
      </c>
      <c r="H201" s="119" t="s">
        <v>167</v>
      </c>
      <c r="I201" s="119" t="s">
        <v>167</v>
      </c>
      <c r="J201" s="118">
        <v>311</v>
      </c>
      <c r="K201" s="119" t="s">
        <v>169</v>
      </c>
      <c r="L201" s="221" t="s">
        <v>212</v>
      </c>
      <c r="M201" s="121" t="s">
        <v>224</v>
      </c>
      <c r="N201" s="129"/>
      <c r="O201" s="118"/>
      <c r="P201" s="154" t="s">
        <v>172</v>
      </c>
      <c r="Q201" s="118">
        <v>46</v>
      </c>
      <c r="R201" s="146" t="s">
        <v>602</v>
      </c>
      <c r="S201" s="108" t="e">
        <f>SUMIF([3]DATA!$B$1:$B$65536,'Appendix O'!$AP201,[3]DATA!O$1:O$65536)</f>
        <v>#VALUE!</v>
      </c>
      <c r="T201" s="108">
        <v>243551</v>
      </c>
      <c r="U201" s="108" t="e">
        <f>SUM(S201:T201)</f>
        <v>#VALUE!</v>
      </c>
      <c r="V201" s="108"/>
      <c r="W201" s="108">
        <v>243551</v>
      </c>
      <c r="X201" s="108">
        <v>0</v>
      </c>
      <c r="Y201" s="108">
        <v>0</v>
      </c>
      <c r="Z201" s="108">
        <f t="shared" si="47"/>
        <v>0</v>
      </c>
      <c r="AA201" s="108"/>
      <c r="AB201" s="108">
        <f t="shared" si="48"/>
        <v>243551</v>
      </c>
      <c r="AC201" s="111" t="e">
        <f>IF(U201&lt;&gt;0,Z201/U201,0)</f>
        <v>#VALUE!</v>
      </c>
      <c r="AD201" s="111" t="e">
        <f t="shared" si="49"/>
        <v>#VALUE!</v>
      </c>
      <c r="AE201" s="112">
        <f t="shared" si="50"/>
        <v>0</v>
      </c>
      <c r="AF201" s="114"/>
      <c r="AG201" s="113"/>
      <c r="AH201" s="114"/>
      <c r="AI201" s="115"/>
      <c r="AM201" s="115"/>
      <c r="AN201" s="116"/>
      <c r="AO201" s="107" t="s">
        <v>603</v>
      </c>
      <c r="AP201" s="117" t="str">
        <f t="shared" si="46"/>
        <v>615/080/6/54/1101</v>
      </c>
    </row>
    <row r="202" spans="1:43" ht="67.5" customHeight="1">
      <c r="A202" s="107" t="s">
        <v>605</v>
      </c>
      <c r="B202" s="118">
        <v>620005</v>
      </c>
      <c r="C202" s="118">
        <v>4</v>
      </c>
      <c r="D202" s="118">
        <v>68</v>
      </c>
      <c r="E202" s="118">
        <v>1003</v>
      </c>
      <c r="F202" s="119" t="s">
        <v>168</v>
      </c>
      <c r="G202" s="119" t="s">
        <v>378</v>
      </c>
      <c r="H202" s="119" t="s">
        <v>167</v>
      </c>
      <c r="I202" s="119" t="s">
        <v>167</v>
      </c>
      <c r="J202" s="119" t="s">
        <v>606</v>
      </c>
      <c r="K202" s="119" t="s">
        <v>188</v>
      </c>
      <c r="L202" s="128" t="s">
        <v>212</v>
      </c>
      <c r="M202" s="120" t="s">
        <v>213</v>
      </c>
      <c r="N202" s="129" t="s">
        <v>607</v>
      </c>
      <c r="O202" s="118" t="s">
        <v>172</v>
      </c>
      <c r="P202" s="154"/>
      <c r="Q202" s="118" t="s">
        <v>985</v>
      </c>
      <c r="R202" s="146" t="s">
        <v>608</v>
      </c>
      <c r="S202" s="108" t="e">
        <f>SUMIF([3]DATA!$B$1:$B$65536,'Appendix O'!$AP202,[3]DATA!O$1:O$65536)</f>
        <v>#VALUE!</v>
      </c>
      <c r="T202" s="108">
        <v>0</v>
      </c>
      <c r="U202" s="108" t="e">
        <f t="shared" ref="U202:U222" si="51">SUM(S202:T202)</f>
        <v>#VALUE!</v>
      </c>
      <c r="V202" s="108" t="e">
        <f>SUM(SUMIF([3]DATA!$B$1:$B$65536,'Appendix O'!$AP202,[3]DATA!P$1:P$65536),SUMIF([3]DATA!$B$1:$B$65536,'Appendix O'!$AP202,[3]DATA!Q$1:Q$65536))</f>
        <v>#VALUE!</v>
      </c>
      <c r="W202" s="108">
        <v>100000000</v>
      </c>
      <c r="X202" s="108">
        <v>1210726.3399999999</v>
      </c>
      <c r="Y202" s="108">
        <v>72408.41</v>
      </c>
      <c r="Z202" s="108">
        <f t="shared" si="47"/>
        <v>1283134.7499999998</v>
      </c>
      <c r="AA202" s="108"/>
      <c r="AB202" s="108">
        <f t="shared" si="48"/>
        <v>98716865.25</v>
      </c>
      <c r="AC202" s="111" t="e">
        <f t="shared" ref="AC202:AC222" si="52">IF(U202&lt;&gt;0,Z202/U202,0)</f>
        <v>#VALUE!</v>
      </c>
      <c r="AD202" s="111" t="e">
        <f t="shared" si="49"/>
        <v>#VALUE!</v>
      </c>
      <c r="AE202" s="112">
        <f t="shared" si="50"/>
        <v>1.2831347499999998E-2</v>
      </c>
      <c r="AF202" s="114" t="s">
        <v>609</v>
      </c>
      <c r="AG202" s="113" t="s">
        <v>610</v>
      </c>
      <c r="AH202" s="114" t="s">
        <v>248</v>
      </c>
      <c r="AI202" s="115" t="s">
        <v>248</v>
      </c>
      <c r="AJ202" s="107" t="s">
        <v>611</v>
      </c>
      <c r="AK202" s="107" t="s">
        <v>248</v>
      </c>
      <c r="AM202" s="115" t="s">
        <v>612</v>
      </c>
      <c r="AN202" s="116">
        <v>41791</v>
      </c>
      <c r="AO202" s="211" t="s">
        <v>613</v>
      </c>
      <c r="AP202" s="117" t="str">
        <f t="shared" si="46"/>
        <v>620/005/4/68/1003</v>
      </c>
    </row>
    <row r="203" spans="1:43" ht="35.1" customHeight="1">
      <c r="A203" s="107" t="s">
        <v>614</v>
      </c>
      <c r="B203" s="118">
        <v>635005</v>
      </c>
      <c r="C203" s="118">
        <v>4</v>
      </c>
      <c r="D203" s="118">
        <v>36</v>
      </c>
      <c r="E203" s="118">
        <v>1044</v>
      </c>
      <c r="F203" s="119" t="s">
        <v>168</v>
      </c>
      <c r="G203" s="119" t="s">
        <v>378</v>
      </c>
      <c r="H203" s="119" t="s">
        <v>167</v>
      </c>
      <c r="I203" s="119" t="s">
        <v>167</v>
      </c>
      <c r="J203" s="118">
        <v>320</v>
      </c>
      <c r="K203" s="119" t="s">
        <v>188</v>
      </c>
      <c r="L203" s="128" t="s">
        <v>212</v>
      </c>
      <c r="M203" s="120" t="s">
        <v>213</v>
      </c>
      <c r="N203" s="129" t="s">
        <v>225</v>
      </c>
      <c r="O203" s="118" t="s">
        <v>172</v>
      </c>
      <c r="P203" s="154"/>
      <c r="Q203" s="118" t="s">
        <v>973</v>
      </c>
      <c r="R203" s="146" t="s">
        <v>226</v>
      </c>
      <c r="S203" s="108" t="e">
        <f>SUMIF([3]DATA!$B$1:$B$65536,'Appendix O'!$AP203,[3]DATA!O$1:O$65536)</f>
        <v>#VALUE!</v>
      </c>
      <c r="T203" s="108">
        <v>0</v>
      </c>
      <c r="U203" s="108" t="e">
        <f t="shared" si="51"/>
        <v>#VALUE!</v>
      </c>
      <c r="V203" s="108" t="e">
        <f>SUM(SUMIF([3]DATA!$B$1:$B$65536,'Appendix O'!$AP203,[3]DATA!P$1:P$65536),SUMIF([3]DATA!$B$1:$B$65536,'Appendix O'!$AP203,[3]DATA!Q$1:Q$65536))</f>
        <v>#VALUE!</v>
      </c>
      <c r="W203" s="108">
        <v>3000000</v>
      </c>
      <c r="X203" s="108">
        <v>3053278.5</v>
      </c>
      <c r="Y203" s="108">
        <v>-53278.5</v>
      </c>
      <c r="Z203" s="108">
        <f t="shared" si="47"/>
        <v>3000000</v>
      </c>
      <c r="AA203" s="108"/>
      <c r="AB203" s="108">
        <f t="shared" si="48"/>
        <v>0</v>
      </c>
      <c r="AC203" s="111" t="e">
        <f t="shared" si="52"/>
        <v>#VALUE!</v>
      </c>
      <c r="AD203" s="111" t="e">
        <f t="shared" si="49"/>
        <v>#VALUE!</v>
      </c>
      <c r="AE203" s="112">
        <f t="shared" si="50"/>
        <v>1</v>
      </c>
      <c r="AF203" s="114"/>
      <c r="AG203" s="113" t="s">
        <v>615</v>
      </c>
      <c r="AH203" s="114" t="s">
        <v>395</v>
      </c>
      <c r="AI203" s="115" t="s">
        <v>616</v>
      </c>
      <c r="AJ203" s="107" t="s">
        <v>617</v>
      </c>
      <c r="AK203" s="107" t="s">
        <v>618</v>
      </c>
      <c r="AM203" s="115" t="s">
        <v>619</v>
      </c>
      <c r="AN203" s="116" t="s">
        <v>620</v>
      </c>
      <c r="AO203" s="162" t="s">
        <v>621</v>
      </c>
      <c r="AP203" s="117" t="str">
        <f t="shared" si="46"/>
        <v>635/005/4/36/1044</v>
      </c>
    </row>
    <row r="204" spans="1:43" ht="35.1" customHeight="1">
      <c r="A204" s="107" t="s">
        <v>622</v>
      </c>
      <c r="B204" s="118">
        <v>620005</v>
      </c>
      <c r="C204" s="118">
        <v>4</v>
      </c>
      <c r="D204" s="118">
        <v>36</v>
      </c>
      <c r="E204" s="118">
        <v>1045</v>
      </c>
      <c r="F204" s="119" t="s">
        <v>168</v>
      </c>
      <c r="G204" s="119" t="s">
        <v>378</v>
      </c>
      <c r="H204" s="119" t="s">
        <v>167</v>
      </c>
      <c r="I204" s="119" t="s">
        <v>167</v>
      </c>
      <c r="J204" s="119" t="s">
        <v>606</v>
      </c>
      <c r="K204" s="119" t="s">
        <v>188</v>
      </c>
      <c r="L204" s="128" t="s">
        <v>212</v>
      </c>
      <c r="M204" s="120" t="s">
        <v>213</v>
      </c>
      <c r="N204" s="129" t="s">
        <v>607</v>
      </c>
      <c r="O204" s="118" t="s">
        <v>172</v>
      </c>
      <c r="P204" s="154"/>
      <c r="Q204" s="118">
        <v>37</v>
      </c>
      <c r="R204" s="146" t="s">
        <v>226</v>
      </c>
      <c r="S204" s="108" t="e">
        <f>SUMIF([3]DATA!$B$1:$B$65536,'Appendix O'!$AP204,[3]DATA!O$1:O$65536)</f>
        <v>#VALUE!</v>
      </c>
      <c r="T204" s="108">
        <v>0</v>
      </c>
      <c r="U204" s="108" t="e">
        <f t="shared" si="51"/>
        <v>#VALUE!</v>
      </c>
      <c r="V204" s="108" t="e">
        <f>SUM(SUMIF([3]DATA!$B$1:$B$65536,'Appendix O'!$AP204,[3]DATA!P$1:P$65536),SUMIF([3]DATA!$B$1:$B$65536,'Appendix O'!$AP204,[3]DATA!Q$1:Q$65536))</f>
        <v>#VALUE!</v>
      </c>
      <c r="W204" s="108">
        <v>3200000</v>
      </c>
      <c r="X204" s="108">
        <v>456430.95999999996</v>
      </c>
      <c r="Y204" s="108">
        <v>387319.03999999998</v>
      </c>
      <c r="Z204" s="108">
        <f t="shared" si="47"/>
        <v>843750</v>
      </c>
      <c r="AA204" s="108"/>
      <c r="AB204" s="108">
        <f t="shared" si="48"/>
        <v>2356250</v>
      </c>
      <c r="AC204" s="111" t="e">
        <f t="shared" si="52"/>
        <v>#VALUE!</v>
      </c>
      <c r="AD204" s="111" t="e">
        <f t="shared" si="49"/>
        <v>#VALUE!</v>
      </c>
      <c r="AE204" s="112">
        <f t="shared" si="50"/>
        <v>0.263671875</v>
      </c>
      <c r="AF204" s="114" t="s">
        <v>623</v>
      </c>
      <c r="AG204" s="113" t="s">
        <v>624</v>
      </c>
      <c r="AH204" s="114" t="s">
        <v>248</v>
      </c>
      <c r="AI204" s="115" t="s">
        <v>248</v>
      </c>
      <c r="AJ204" s="107" t="s">
        <v>625</v>
      </c>
      <c r="AK204" s="107" t="s">
        <v>248</v>
      </c>
      <c r="AM204" s="115" t="s">
        <v>626</v>
      </c>
      <c r="AN204" s="116">
        <v>41609</v>
      </c>
      <c r="AO204" s="211" t="s">
        <v>627</v>
      </c>
      <c r="AP204" s="117" t="str">
        <f t="shared" si="46"/>
        <v>620/005/4/36/1045</v>
      </c>
    </row>
    <row r="205" spans="1:43" ht="35.1" customHeight="1">
      <c r="A205" s="107" t="s">
        <v>628</v>
      </c>
      <c r="B205" s="118">
        <v>620005</v>
      </c>
      <c r="C205" s="118">
        <v>4</v>
      </c>
      <c r="D205" s="118">
        <v>36</v>
      </c>
      <c r="E205" s="118">
        <v>1046</v>
      </c>
      <c r="F205" s="119" t="s">
        <v>168</v>
      </c>
      <c r="G205" s="119" t="s">
        <v>378</v>
      </c>
      <c r="H205" s="119" t="s">
        <v>167</v>
      </c>
      <c r="I205" s="119" t="s">
        <v>167</v>
      </c>
      <c r="J205" s="119" t="s">
        <v>606</v>
      </c>
      <c r="K205" s="119" t="s">
        <v>188</v>
      </c>
      <c r="L205" s="128" t="s">
        <v>212</v>
      </c>
      <c r="M205" s="120" t="s">
        <v>213</v>
      </c>
      <c r="N205" s="129" t="s">
        <v>394</v>
      </c>
      <c r="O205" s="118" t="s">
        <v>172</v>
      </c>
      <c r="P205" s="154"/>
      <c r="Q205" s="118" t="s">
        <v>986</v>
      </c>
      <c r="R205" s="146" t="s">
        <v>226</v>
      </c>
      <c r="S205" s="108" t="e">
        <f>SUMIF([3]DATA!$B$1:$B$65536,'Appendix O'!$AP205,[3]DATA!O$1:O$65536)</f>
        <v>#VALUE!</v>
      </c>
      <c r="T205" s="108">
        <v>0</v>
      </c>
      <c r="U205" s="108" t="e">
        <f t="shared" si="51"/>
        <v>#VALUE!</v>
      </c>
      <c r="V205" s="108" t="e">
        <f>SUM(SUMIF([3]DATA!$B$1:$B$65536,'Appendix O'!$AP205,[3]DATA!P$1:P$65536),SUMIF([3]DATA!$B$1:$B$65536,'Appendix O'!$AP205,[3]DATA!Q$1:Q$65536))</f>
        <v>#VALUE!</v>
      </c>
      <c r="W205" s="108">
        <v>10000000</v>
      </c>
      <c r="X205" s="108">
        <v>2973397.5300000003</v>
      </c>
      <c r="Y205" s="108">
        <v>933822.66</v>
      </c>
      <c r="Z205" s="108">
        <f t="shared" si="47"/>
        <v>3907220.1900000004</v>
      </c>
      <c r="AA205" s="108"/>
      <c r="AB205" s="108">
        <f t="shared" si="48"/>
        <v>6092779.8099999996</v>
      </c>
      <c r="AC205" s="111" t="e">
        <f t="shared" si="52"/>
        <v>#VALUE!</v>
      </c>
      <c r="AD205" s="111" t="e">
        <f t="shared" si="49"/>
        <v>#VALUE!</v>
      </c>
      <c r="AE205" s="112">
        <f t="shared" si="50"/>
        <v>0.39072201900000003</v>
      </c>
      <c r="AF205" s="114" t="s">
        <v>629</v>
      </c>
      <c r="AG205" s="113" t="s">
        <v>630</v>
      </c>
      <c r="AH205" s="114" t="s">
        <v>248</v>
      </c>
      <c r="AI205" s="115" t="s">
        <v>248</v>
      </c>
      <c r="AJ205" s="107" t="s">
        <v>631</v>
      </c>
      <c r="AK205" s="107" t="s">
        <v>248</v>
      </c>
      <c r="AM205" s="115" t="s">
        <v>248</v>
      </c>
      <c r="AN205" s="205">
        <v>41061</v>
      </c>
      <c r="AO205" s="211" t="s">
        <v>632</v>
      </c>
      <c r="AP205" s="117" t="str">
        <f t="shared" si="46"/>
        <v>620/005/4/36/1046</v>
      </c>
    </row>
    <row r="206" spans="1:43" ht="30" customHeight="1">
      <c r="A206" s="107" t="s">
        <v>633</v>
      </c>
      <c r="B206" s="118">
        <v>620005</v>
      </c>
      <c r="C206" s="118">
        <v>6</v>
      </c>
      <c r="D206" s="118">
        <v>81</v>
      </c>
      <c r="E206" s="118">
        <v>1001</v>
      </c>
      <c r="F206" s="119" t="s">
        <v>168</v>
      </c>
      <c r="G206" s="119" t="s">
        <v>378</v>
      </c>
      <c r="H206" s="119" t="s">
        <v>167</v>
      </c>
      <c r="I206" s="119" t="s">
        <v>167</v>
      </c>
      <c r="J206" s="119" t="s">
        <v>606</v>
      </c>
      <c r="K206" s="119" t="s">
        <v>188</v>
      </c>
      <c r="L206" s="128" t="s">
        <v>212</v>
      </c>
      <c r="M206" s="120" t="s">
        <v>213</v>
      </c>
      <c r="N206" s="129" t="s">
        <v>607</v>
      </c>
      <c r="O206" s="118" t="s">
        <v>172</v>
      </c>
      <c r="P206" s="154"/>
      <c r="Q206" s="118">
        <v>21</v>
      </c>
      <c r="R206" s="284" t="s">
        <v>634</v>
      </c>
      <c r="S206" s="108" t="e">
        <f>SUMIF([3]DATA!$B$1:$B$65536,'Appendix O'!$AP206,[3]DATA!O$1:O$65536)</f>
        <v>#VALUE!</v>
      </c>
      <c r="T206" s="108">
        <v>0</v>
      </c>
      <c r="U206" s="108" t="e">
        <f t="shared" si="51"/>
        <v>#VALUE!</v>
      </c>
      <c r="V206" s="108" t="e">
        <f>SUM(SUMIF([3]DATA!$B$1:$B$65536,'Appendix O'!$AP206,[3]DATA!P$1:P$65536),SUMIF([3]DATA!$B$1:$B$65536,'Appendix O'!$AP206,[3]DATA!Q$1:Q$65536))</f>
        <v>#VALUE!</v>
      </c>
      <c r="W206" s="108">
        <v>233787</v>
      </c>
      <c r="X206" s="108">
        <v>0</v>
      </c>
      <c r="Y206" s="108">
        <v>0</v>
      </c>
      <c r="Z206" s="108">
        <f t="shared" si="47"/>
        <v>0</v>
      </c>
      <c r="AA206" s="108"/>
      <c r="AB206" s="108">
        <f t="shared" si="48"/>
        <v>233787</v>
      </c>
      <c r="AC206" s="111" t="e">
        <f t="shared" si="52"/>
        <v>#VALUE!</v>
      </c>
      <c r="AD206" s="111" t="e">
        <f t="shared" si="49"/>
        <v>#VALUE!</v>
      </c>
      <c r="AE206" s="112">
        <f t="shared" si="50"/>
        <v>0</v>
      </c>
      <c r="AF206" s="114" t="s">
        <v>635</v>
      </c>
      <c r="AG206" s="113" t="s">
        <v>636</v>
      </c>
      <c r="AH206" s="114" t="s">
        <v>248</v>
      </c>
      <c r="AI206" s="115" t="s">
        <v>248</v>
      </c>
      <c r="AJ206" s="107" t="s">
        <v>637</v>
      </c>
      <c r="AK206" s="107" t="s">
        <v>248</v>
      </c>
      <c r="AM206" s="115" t="s">
        <v>638</v>
      </c>
      <c r="AN206" s="116">
        <v>41061</v>
      </c>
      <c r="AO206" s="211" t="s">
        <v>639</v>
      </c>
      <c r="AP206" s="117" t="str">
        <f t="shared" si="46"/>
        <v>620/005/6/81/1001</v>
      </c>
    </row>
    <row r="207" spans="1:43" ht="30" customHeight="1">
      <c r="A207" s="107" t="s">
        <v>640</v>
      </c>
      <c r="B207" s="118">
        <v>620005</v>
      </c>
      <c r="C207" s="118">
        <v>6</v>
      </c>
      <c r="D207" s="119" t="s">
        <v>167</v>
      </c>
      <c r="E207" s="118">
        <v>1018</v>
      </c>
      <c r="F207" s="119" t="s">
        <v>168</v>
      </c>
      <c r="G207" s="119" t="s">
        <v>378</v>
      </c>
      <c r="H207" s="119" t="s">
        <v>167</v>
      </c>
      <c r="I207" s="119" t="s">
        <v>167</v>
      </c>
      <c r="J207" s="119" t="s">
        <v>606</v>
      </c>
      <c r="K207" s="119" t="s">
        <v>188</v>
      </c>
      <c r="L207" s="128" t="s">
        <v>212</v>
      </c>
      <c r="M207" s="120" t="s">
        <v>213</v>
      </c>
      <c r="N207" s="129" t="s">
        <v>607</v>
      </c>
      <c r="O207" s="118" t="s">
        <v>172</v>
      </c>
      <c r="P207" s="154"/>
      <c r="Q207" s="118">
        <v>40</v>
      </c>
      <c r="R207" s="284" t="s">
        <v>173</v>
      </c>
      <c r="S207" s="108" t="e">
        <f>SUMIF([3]DATA!$B$1:$B$65536,'Appendix O'!$AP207,[3]DATA!O$1:O$65536)</f>
        <v>#VALUE!</v>
      </c>
      <c r="T207" s="108">
        <v>0</v>
      </c>
      <c r="U207" s="108" t="e">
        <f t="shared" si="51"/>
        <v>#VALUE!</v>
      </c>
      <c r="V207" s="108" t="e">
        <f>SUM(SUMIF([3]DATA!$B$1:$B$65536,'Appendix O'!$AP207,[3]DATA!P$1:P$65536),SUMIF([3]DATA!$B$1:$B$65536,'Appendix O'!$AP207,[3]DATA!Q$1:Q$65536))</f>
        <v>#VALUE!</v>
      </c>
      <c r="W207" s="108">
        <v>330600</v>
      </c>
      <c r="X207" s="108">
        <v>152828.32999999999</v>
      </c>
      <c r="Y207" s="108">
        <v>0</v>
      </c>
      <c r="Z207" s="108">
        <f t="shared" si="47"/>
        <v>152828.32999999999</v>
      </c>
      <c r="AA207" s="108"/>
      <c r="AB207" s="108">
        <f t="shared" si="48"/>
        <v>177771.67</v>
      </c>
      <c r="AC207" s="111" t="e">
        <f t="shared" si="52"/>
        <v>#VALUE!</v>
      </c>
      <c r="AD207" s="111" t="e">
        <f t="shared" si="49"/>
        <v>#VALUE!</v>
      </c>
      <c r="AE207" s="112">
        <f t="shared" si="50"/>
        <v>0.46227565033272833</v>
      </c>
      <c r="AF207" s="114" t="s">
        <v>641</v>
      </c>
      <c r="AG207" s="113" t="s">
        <v>642</v>
      </c>
      <c r="AH207" s="114" t="s">
        <v>248</v>
      </c>
      <c r="AI207" s="115" t="s">
        <v>248</v>
      </c>
      <c r="AJ207" s="107" t="s">
        <v>643</v>
      </c>
      <c r="AK207" s="107" t="s">
        <v>248</v>
      </c>
      <c r="AM207" s="115" t="s">
        <v>638</v>
      </c>
      <c r="AN207" s="205">
        <v>41000</v>
      </c>
      <c r="AO207" s="211" t="s">
        <v>644</v>
      </c>
      <c r="AP207" s="117" t="str">
        <f t="shared" si="46"/>
        <v>620/005/6/01/1018</v>
      </c>
    </row>
    <row r="208" spans="1:43" ht="30" customHeight="1">
      <c r="A208" s="107" t="s">
        <v>645</v>
      </c>
      <c r="B208" s="119" t="s">
        <v>646</v>
      </c>
      <c r="C208" s="118">
        <v>6</v>
      </c>
      <c r="D208" s="119" t="s">
        <v>167</v>
      </c>
      <c r="E208" s="118">
        <v>1019</v>
      </c>
      <c r="F208" s="119" t="s">
        <v>168</v>
      </c>
      <c r="G208" s="119" t="s">
        <v>378</v>
      </c>
      <c r="H208" s="119" t="s">
        <v>167</v>
      </c>
      <c r="I208" s="119" t="s">
        <v>167</v>
      </c>
      <c r="J208" s="119" t="s">
        <v>606</v>
      </c>
      <c r="K208" s="119" t="s">
        <v>188</v>
      </c>
      <c r="L208" s="128" t="s">
        <v>212</v>
      </c>
      <c r="M208" s="120" t="s">
        <v>213</v>
      </c>
      <c r="N208" s="129" t="s">
        <v>607</v>
      </c>
      <c r="O208" s="118"/>
      <c r="P208" s="154" t="s">
        <v>172</v>
      </c>
      <c r="Q208" s="118" t="s">
        <v>973</v>
      </c>
      <c r="R208" s="284" t="s">
        <v>173</v>
      </c>
      <c r="S208" s="108" t="e">
        <f>SUMIF([3]DATA!$B$1:$B$65536,'Appendix O'!$AP208,[3]DATA!O$1:O$65536)</f>
        <v>#VALUE!</v>
      </c>
      <c r="T208" s="108">
        <v>714607</v>
      </c>
      <c r="U208" s="108" t="e">
        <f t="shared" si="51"/>
        <v>#VALUE!</v>
      </c>
      <c r="V208" s="108"/>
      <c r="W208" s="108">
        <v>1814607</v>
      </c>
      <c r="X208" s="108">
        <v>199221.5</v>
      </c>
      <c r="Y208" s="108">
        <v>18998.39</v>
      </c>
      <c r="Z208" s="108">
        <f t="shared" si="47"/>
        <v>218219.89</v>
      </c>
      <c r="AA208" s="108"/>
      <c r="AB208" s="108">
        <f t="shared" si="48"/>
        <v>1596387.1099999999</v>
      </c>
      <c r="AC208" s="111" t="e">
        <f t="shared" si="52"/>
        <v>#VALUE!</v>
      </c>
      <c r="AD208" s="111" t="e">
        <f t="shared" si="49"/>
        <v>#VALUE!</v>
      </c>
      <c r="AE208" s="112">
        <f t="shared" si="50"/>
        <v>0.12025738355467604</v>
      </c>
      <c r="AF208" s="114" t="s">
        <v>647</v>
      </c>
      <c r="AG208" s="113" t="s">
        <v>642</v>
      </c>
      <c r="AH208" s="114" t="s">
        <v>248</v>
      </c>
      <c r="AI208" s="115" t="s">
        <v>248</v>
      </c>
      <c r="AJ208" s="107" t="s">
        <v>248</v>
      </c>
      <c r="AK208" s="107" t="s">
        <v>248</v>
      </c>
      <c r="AM208" s="115" t="s">
        <v>648</v>
      </c>
      <c r="AN208" s="205">
        <v>41061</v>
      </c>
      <c r="AO208" s="107" t="s">
        <v>649</v>
      </c>
      <c r="AP208" s="117" t="str">
        <f t="shared" si="46"/>
        <v>620/005/6/01/1019</v>
      </c>
    </row>
    <row r="209" spans="1:43" ht="30" customHeight="1">
      <c r="A209" s="107" t="s">
        <v>650</v>
      </c>
      <c r="B209" s="118">
        <v>620005</v>
      </c>
      <c r="C209" s="118">
        <v>6</v>
      </c>
      <c r="D209" s="119" t="s">
        <v>167</v>
      </c>
      <c r="E209" s="118">
        <v>1020</v>
      </c>
      <c r="F209" s="119" t="s">
        <v>168</v>
      </c>
      <c r="G209" s="119" t="s">
        <v>378</v>
      </c>
      <c r="H209" s="119" t="s">
        <v>167</v>
      </c>
      <c r="I209" s="119" t="s">
        <v>167</v>
      </c>
      <c r="J209" s="119" t="s">
        <v>606</v>
      </c>
      <c r="K209" s="119" t="s">
        <v>188</v>
      </c>
      <c r="L209" s="128" t="s">
        <v>212</v>
      </c>
      <c r="M209" s="120" t="s">
        <v>213</v>
      </c>
      <c r="N209" s="129" t="s">
        <v>607</v>
      </c>
      <c r="O209" s="118"/>
      <c r="P209" s="154" t="s">
        <v>172</v>
      </c>
      <c r="Q209" s="118" t="s">
        <v>973</v>
      </c>
      <c r="R209" s="284" t="s">
        <v>173</v>
      </c>
      <c r="S209" s="108" t="e">
        <f>SUMIF([3]DATA!$B$1:$B$65536,'Appendix O'!$AP209,[3]DATA!O$1:O$65536)</f>
        <v>#VALUE!</v>
      </c>
      <c r="T209" s="108">
        <v>-256092</v>
      </c>
      <c r="U209" s="108" t="e">
        <f t="shared" si="51"/>
        <v>#VALUE!</v>
      </c>
      <c r="V209" s="108"/>
      <c r="W209" s="108">
        <v>343908</v>
      </c>
      <c r="X209" s="108">
        <v>0</v>
      </c>
      <c r="Y209" s="108">
        <v>0</v>
      </c>
      <c r="Z209" s="108">
        <f t="shared" si="47"/>
        <v>0</v>
      </c>
      <c r="AA209" s="108"/>
      <c r="AB209" s="108">
        <f t="shared" si="48"/>
        <v>343908</v>
      </c>
      <c r="AC209" s="111" t="e">
        <f t="shared" si="52"/>
        <v>#VALUE!</v>
      </c>
      <c r="AD209" s="111" t="e">
        <f t="shared" si="49"/>
        <v>#VALUE!</v>
      </c>
      <c r="AE209" s="112">
        <f t="shared" si="50"/>
        <v>0</v>
      </c>
      <c r="AF209" s="114" t="s">
        <v>651</v>
      </c>
      <c r="AG209" s="113" t="s">
        <v>642</v>
      </c>
      <c r="AH209" s="114" t="s">
        <v>248</v>
      </c>
      <c r="AI209" s="115" t="s">
        <v>248</v>
      </c>
      <c r="AJ209" s="107" t="s">
        <v>248</v>
      </c>
      <c r="AK209" s="107" t="s">
        <v>248</v>
      </c>
      <c r="AM209" s="115" t="s">
        <v>652</v>
      </c>
      <c r="AN209" s="205">
        <v>41061</v>
      </c>
      <c r="AO209" s="211" t="s">
        <v>653</v>
      </c>
      <c r="AP209" s="117" t="str">
        <f t="shared" si="46"/>
        <v>620/005/6/01/1020</v>
      </c>
    </row>
    <row r="210" spans="1:43" ht="30" customHeight="1">
      <c r="A210" s="107" t="s">
        <v>654</v>
      </c>
      <c r="B210" s="118">
        <v>620005</v>
      </c>
      <c r="C210" s="118">
        <v>6</v>
      </c>
      <c r="D210" s="119" t="s">
        <v>167</v>
      </c>
      <c r="E210" s="118">
        <v>1021</v>
      </c>
      <c r="F210" s="119" t="s">
        <v>168</v>
      </c>
      <c r="G210" s="119" t="s">
        <v>378</v>
      </c>
      <c r="H210" s="119" t="s">
        <v>167</v>
      </c>
      <c r="I210" s="119" t="s">
        <v>167</v>
      </c>
      <c r="J210" s="119" t="s">
        <v>606</v>
      </c>
      <c r="K210" s="119" t="s">
        <v>188</v>
      </c>
      <c r="L210" s="128" t="s">
        <v>212</v>
      </c>
      <c r="M210" s="120" t="s">
        <v>213</v>
      </c>
      <c r="N210" s="129" t="s">
        <v>607</v>
      </c>
      <c r="O210" s="118"/>
      <c r="P210" s="154" t="s">
        <v>172</v>
      </c>
      <c r="Q210" s="118" t="s">
        <v>973</v>
      </c>
      <c r="R210" s="284" t="s">
        <v>173</v>
      </c>
      <c r="S210" s="108" t="e">
        <f>SUMIF([3]DATA!$B$1:$B$65536,'Appendix O'!$AP210,[3]DATA!O$1:O$65536)</f>
        <v>#VALUE!</v>
      </c>
      <c r="T210" s="108">
        <v>-13554</v>
      </c>
      <c r="U210" s="108" t="e">
        <f t="shared" si="51"/>
        <v>#VALUE!</v>
      </c>
      <c r="V210" s="108"/>
      <c r="W210" s="108">
        <v>586446</v>
      </c>
      <c r="X210" s="108">
        <v>1067.22</v>
      </c>
      <c r="Y210" s="108">
        <v>-1067.22</v>
      </c>
      <c r="Z210" s="108">
        <f t="shared" si="47"/>
        <v>0</v>
      </c>
      <c r="AA210" s="108"/>
      <c r="AB210" s="108">
        <f t="shared" si="48"/>
        <v>586446</v>
      </c>
      <c r="AC210" s="111" t="e">
        <f t="shared" si="52"/>
        <v>#VALUE!</v>
      </c>
      <c r="AD210" s="111" t="e">
        <f t="shared" si="49"/>
        <v>#VALUE!</v>
      </c>
      <c r="AE210" s="112">
        <f t="shared" si="50"/>
        <v>0</v>
      </c>
      <c r="AF210" s="114" t="s">
        <v>655</v>
      </c>
      <c r="AG210" s="113" t="s">
        <v>656</v>
      </c>
      <c r="AH210" s="114" t="s">
        <v>248</v>
      </c>
      <c r="AI210" s="115" t="s">
        <v>248</v>
      </c>
      <c r="AJ210" s="107" t="s">
        <v>248</v>
      </c>
      <c r="AK210" s="107" t="s">
        <v>248</v>
      </c>
      <c r="AM210" s="115" t="s">
        <v>657</v>
      </c>
      <c r="AN210" s="205">
        <v>41061</v>
      </c>
      <c r="AO210" s="211" t="s">
        <v>658</v>
      </c>
      <c r="AP210" s="117" t="str">
        <f t="shared" si="46"/>
        <v>620/005/6/01/1021</v>
      </c>
    </row>
    <row r="211" spans="1:43" ht="30" customHeight="1">
      <c r="A211" s="107" t="s">
        <v>659</v>
      </c>
      <c r="B211" s="118">
        <v>620005</v>
      </c>
      <c r="C211" s="118">
        <v>6</v>
      </c>
      <c r="D211" s="119" t="s">
        <v>167</v>
      </c>
      <c r="E211" s="118">
        <v>1022</v>
      </c>
      <c r="F211" s="119" t="s">
        <v>168</v>
      </c>
      <c r="G211" s="119" t="s">
        <v>378</v>
      </c>
      <c r="H211" s="119" t="s">
        <v>167</v>
      </c>
      <c r="I211" s="119" t="s">
        <v>167</v>
      </c>
      <c r="J211" s="119" t="s">
        <v>606</v>
      </c>
      <c r="K211" s="119" t="s">
        <v>188</v>
      </c>
      <c r="L211" s="128" t="s">
        <v>212</v>
      </c>
      <c r="M211" s="120" t="s">
        <v>213</v>
      </c>
      <c r="N211" s="129" t="s">
        <v>607</v>
      </c>
      <c r="O211" s="118"/>
      <c r="P211" s="154" t="s">
        <v>172</v>
      </c>
      <c r="Q211" s="118">
        <v>42</v>
      </c>
      <c r="R211" s="284" t="s">
        <v>173</v>
      </c>
      <c r="S211" s="108" t="e">
        <f>SUMIF([3]DATA!$B$1:$B$65536,'Appendix O'!$AP211,[3]DATA!O$1:O$65536)</f>
        <v>#VALUE!</v>
      </c>
      <c r="T211" s="108">
        <v>202612</v>
      </c>
      <c r="U211" s="108" t="e">
        <f t="shared" si="51"/>
        <v>#VALUE!</v>
      </c>
      <c r="V211" s="108"/>
      <c r="W211" s="108">
        <v>2102612</v>
      </c>
      <c r="X211" s="108">
        <v>1111506.3700000001</v>
      </c>
      <c r="Y211" s="108">
        <v>0</v>
      </c>
      <c r="Z211" s="108">
        <f t="shared" si="47"/>
        <v>1111506.3700000001</v>
      </c>
      <c r="AA211" s="108"/>
      <c r="AB211" s="108">
        <f t="shared" si="48"/>
        <v>991105.62999999989</v>
      </c>
      <c r="AC211" s="111" t="e">
        <f t="shared" si="52"/>
        <v>#VALUE!</v>
      </c>
      <c r="AD211" s="111" t="e">
        <f t="shared" si="49"/>
        <v>#VALUE!</v>
      </c>
      <c r="AE211" s="112">
        <f t="shared" si="50"/>
        <v>0.52863123105927301</v>
      </c>
      <c r="AF211" s="114" t="s">
        <v>660</v>
      </c>
      <c r="AG211" s="115">
        <v>44</v>
      </c>
      <c r="AH211" s="114" t="s">
        <v>248</v>
      </c>
      <c r="AI211" s="115" t="s">
        <v>248</v>
      </c>
      <c r="AJ211" s="107" t="s">
        <v>248</v>
      </c>
      <c r="AK211" s="107" t="s">
        <v>248</v>
      </c>
      <c r="AM211" s="115" t="s">
        <v>248</v>
      </c>
      <c r="AN211" s="116">
        <v>40756</v>
      </c>
      <c r="AO211" s="211" t="s">
        <v>661</v>
      </c>
      <c r="AP211" s="117" t="str">
        <f t="shared" si="46"/>
        <v>620/005/6/01/1022</v>
      </c>
    </row>
    <row r="212" spans="1:43" ht="30" customHeight="1">
      <c r="A212" s="107" t="s">
        <v>659</v>
      </c>
      <c r="B212" s="118">
        <v>620005</v>
      </c>
      <c r="C212" s="118">
        <v>4</v>
      </c>
      <c r="D212" s="119" t="s">
        <v>167</v>
      </c>
      <c r="E212" s="118">
        <v>1155</v>
      </c>
      <c r="F212" s="119" t="s">
        <v>168</v>
      </c>
      <c r="G212" s="119" t="s">
        <v>378</v>
      </c>
      <c r="H212" s="119" t="s">
        <v>167</v>
      </c>
      <c r="I212" s="119" t="s">
        <v>167</v>
      </c>
      <c r="J212" s="119" t="s">
        <v>606</v>
      </c>
      <c r="K212" s="119" t="s">
        <v>188</v>
      </c>
      <c r="L212" s="128" t="s">
        <v>212</v>
      </c>
      <c r="M212" s="120" t="s">
        <v>213</v>
      </c>
      <c r="N212" s="129" t="s">
        <v>607</v>
      </c>
      <c r="O212" s="118"/>
      <c r="P212" s="154" t="s">
        <v>172</v>
      </c>
      <c r="Q212" s="118">
        <v>42</v>
      </c>
      <c r="R212" s="284" t="s">
        <v>190</v>
      </c>
      <c r="S212" s="108" t="e">
        <f>SUMIF([3]DATA!$B$1:$B$65536,'Appendix O'!$AP212,[3]DATA!O$1:O$65536)</f>
        <v>#VALUE!</v>
      </c>
      <c r="T212" s="108"/>
      <c r="U212" s="108" t="e">
        <f>SUM(S212:T212)</f>
        <v>#VALUE!</v>
      </c>
      <c r="V212" s="108" t="e">
        <f>SUM(SUMIF([3]DATA!$B$1:$B$65536,'Appendix O'!$AP212,[3]DATA!P$1:P$65536),SUMIF([3]DATA!$B$1:$B$65536,'Appendix O'!$AP212,[3]DATA!Q$1:Q$65536))</f>
        <v>#VALUE!</v>
      </c>
      <c r="W212" s="108">
        <v>200000</v>
      </c>
      <c r="X212" s="108">
        <v>0</v>
      </c>
      <c r="Y212" s="108">
        <v>0</v>
      </c>
      <c r="Z212" s="108">
        <f t="shared" si="47"/>
        <v>0</v>
      </c>
      <c r="AA212" s="108"/>
      <c r="AB212" s="108">
        <f t="shared" si="48"/>
        <v>200000</v>
      </c>
      <c r="AC212" s="111" t="e">
        <f>IF(U212&lt;&gt;0,Z212/U212,0)</f>
        <v>#VALUE!</v>
      </c>
      <c r="AD212" s="111" t="e">
        <f t="shared" si="49"/>
        <v>#VALUE!</v>
      </c>
      <c r="AE212" s="112">
        <f t="shared" si="50"/>
        <v>0</v>
      </c>
      <c r="AF212" s="114" t="s">
        <v>660</v>
      </c>
      <c r="AG212" s="115">
        <v>44</v>
      </c>
      <c r="AH212" s="114" t="s">
        <v>248</v>
      </c>
      <c r="AI212" s="115" t="s">
        <v>248</v>
      </c>
      <c r="AJ212" s="107" t="s">
        <v>248</v>
      </c>
      <c r="AK212" s="107" t="s">
        <v>248</v>
      </c>
      <c r="AM212" s="115" t="s">
        <v>248</v>
      </c>
      <c r="AN212" s="116">
        <v>40756</v>
      </c>
      <c r="AO212" s="211" t="s">
        <v>661</v>
      </c>
      <c r="AP212" s="117" t="str">
        <f t="shared" si="46"/>
        <v>620/005/4/01/1155</v>
      </c>
    </row>
    <row r="213" spans="1:43" ht="35.1" customHeight="1">
      <c r="A213" s="107" t="s">
        <v>662</v>
      </c>
      <c r="B213" s="118">
        <v>635005</v>
      </c>
      <c r="C213" s="118">
        <v>4</v>
      </c>
      <c r="D213" s="118">
        <v>36</v>
      </c>
      <c r="E213" s="118">
        <v>1047</v>
      </c>
      <c r="F213" s="119" t="s">
        <v>168</v>
      </c>
      <c r="G213" s="119" t="s">
        <v>378</v>
      </c>
      <c r="H213" s="119" t="s">
        <v>167</v>
      </c>
      <c r="I213" s="119" t="s">
        <v>167</v>
      </c>
      <c r="J213" s="118">
        <v>320</v>
      </c>
      <c r="K213" s="119" t="s">
        <v>188</v>
      </c>
      <c r="L213" s="128" t="s">
        <v>212</v>
      </c>
      <c r="M213" s="120" t="s">
        <v>213</v>
      </c>
      <c r="N213" s="129" t="s">
        <v>225</v>
      </c>
      <c r="O213" s="118" t="s">
        <v>172</v>
      </c>
      <c r="P213" s="154"/>
      <c r="Q213" s="118" t="s">
        <v>973</v>
      </c>
      <c r="R213" s="146" t="s">
        <v>226</v>
      </c>
      <c r="S213" s="108" t="e">
        <f>SUMIF([3]DATA!$B$1:$B$65536,'Appendix O'!$AP213,[3]DATA!O$1:O$65536)</f>
        <v>#VALUE!</v>
      </c>
      <c r="T213" s="108">
        <v>0</v>
      </c>
      <c r="U213" s="108" t="e">
        <f t="shared" si="51"/>
        <v>#VALUE!</v>
      </c>
      <c r="V213" s="108" t="e">
        <f>SUM(SUMIF([3]DATA!$B$1:$B$65536,'Appendix O'!$AP213,[3]DATA!P$1:P$65536),SUMIF([3]DATA!$B$1:$B$65536,'Appendix O'!$AP213,[3]DATA!Q$1:Q$65536))</f>
        <v>#VALUE!</v>
      </c>
      <c r="W213" s="108">
        <v>6000000</v>
      </c>
      <c r="X213" s="108">
        <v>4705703.9399999995</v>
      </c>
      <c r="Y213" s="108">
        <v>-1041671.12</v>
      </c>
      <c r="Z213" s="108">
        <f t="shared" si="47"/>
        <v>3664032.8199999994</v>
      </c>
      <c r="AA213" s="108"/>
      <c r="AB213" s="108">
        <f t="shared" si="48"/>
        <v>2335967.1800000006</v>
      </c>
      <c r="AC213" s="111" t="e">
        <f t="shared" si="52"/>
        <v>#VALUE!</v>
      </c>
      <c r="AD213" s="111" t="e">
        <f t="shared" si="49"/>
        <v>#VALUE!</v>
      </c>
      <c r="AE213" s="112">
        <f t="shared" si="50"/>
        <v>0.61067213666666653</v>
      </c>
      <c r="AF213" s="114"/>
      <c r="AG213" s="113" t="s">
        <v>663</v>
      </c>
      <c r="AH213" s="114" t="s">
        <v>664</v>
      </c>
      <c r="AI213" s="115" t="s">
        <v>665</v>
      </c>
      <c r="AJ213" s="107" t="s">
        <v>617</v>
      </c>
      <c r="AK213" s="107" t="s">
        <v>618</v>
      </c>
      <c r="AM213" s="115"/>
      <c r="AN213" s="116" t="s">
        <v>620</v>
      </c>
      <c r="AO213" s="162" t="s">
        <v>666</v>
      </c>
      <c r="AP213" s="117" t="str">
        <f t="shared" si="46"/>
        <v>635/005/4/36/1047</v>
      </c>
    </row>
    <row r="214" spans="1:43" ht="35.1" customHeight="1">
      <c r="A214" s="107" t="s">
        <v>667</v>
      </c>
      <c r="B214" s="118">
        <v>635005</v>
      </c>
      <c r="C214" s="118">
        <v>6</v>
      </c>
      <c r="D214" s="118">
        <v>15</v>
      </c>
      <c r="E214" s="118">
        <v>1100</v>
      </c>
      <c r="F214" s="119" t="s">
        <v>168</v>
      </c>
      <c r="G214" s="119" t="s">
        <v>378</v>
      </c>
      <c r="H214" s="119" t="s">
        <v>167</v>
      </c>
      <c r="I214" s="119" t="s">
        <v>167</v>
      </c>
      <c r="J214" s="118">
        <v>320</v>
      </c>
      <c r="K214" s="119" t="s">
        <v>169</v>
      </c>
      <c r="L214" s="128" t="s">
        <v>212</v>
      </c>
      <c r="M214" s="120" t="s">
        <v>213</v>
      </c>
      <c r="N214" s="129"/>
      <c r="O214" s="118"/>
      <c r="P214" s="154" t="s">
        <v>172</v>
      </c>
      <c r="Q214" s="118" t="s">
        <v>972</v>
      </c>
      <c r="R214" s="284" t="s">
        <v>668</v>
      </c>
      <c r="S214" s="108" t="e">
        <f>SUMIF([3]DATA!$B$1:$B$65536,'Appendix O'!$AP214,[3]DATA!O$1:O$65536)</f>
        <v>#VALUE!</v>
      </c>
      <c r="T214" s="108">
        <v>5239</v>
      </c>
      <c r="U214" s="108" t="e">
        <f t="shared" si="51"/>
        <v>#VALUE!</v>
      </c>
      <c r="V214" s="108"/>
      <c r="W214" s="108">
        <v>5239</v>
      </c>
      <c r="X214" s="108">
        <v>0</v>
      </c>
      <c r="Y214" s="108">
        <v>0</v>
      </c>
      <c r="Z214" s="108">
        <f t="shared" si="47"/>
        <v>0</v>
      </c>
      <c r="AA214" s="108"/>
      <c r="AB214" s="108">
        <f t="shared" si="48"/>
        <v>5239</v>
      </c>
      <c r="AC214" s="111" t="e">
        <f t="shared" si="52"/>
        <v>#VALUE!</v>
      </c>
      <c r="AD214" s="111" t="e">
        <f t="shared" si="49"/>
        <v>#VALUE!</v>
      </c>
      <c r="AE214" s="112">
        <f t="shared" si="50"/>
        <v>0</v>
      </c>
      <c r="AF214" s="114"/>
      <c r="AG214" s="113"/>
      <c r="AH214" s="114"/>
      <c r="AI214" s="115"/>
      <c r="AM214" s="115"/>
      <c r="AN214" s="116"/>
      <c r="AO214" s="162" t="s">
        <v>669</v>
      </c>
      <c r="AP214" s="117" t="str">
        <f t="shared" si="46"/>
        <v>635/005/6/15/1100</v>
      </c>
    </row>
    <row r="215" spans="1:43" ht="35.1" customHeight="1">
      <c r="A215" s="107" t="s">
        <v>670</v>
      </c>
      <c r="B215" s="118">
        <v>635005</v>
      </c>
      <c r="C215" s="118">
        <v>6</v>
      </c>
      <c r="D215" s="118">
        <v>79</v>
      </c>
      <c r="E215" s="118">
        <v>1100</v>
      </c>
      <c r="F215" s="119" t="s">
        <v>168</v>
      </c>
      <c r="G215" s="119" t="s">
        <v>378</v>
      </c>
      <c r="H215" s="119" t="s">
        <v>167</v>
      </c>
      <c r="I215" s="119" t="s">
        <v>167</v>
      </c>
      <c r="J215" s="118">
        <v>320</v>
      </c>
      <c r="K215" s="119" t="s">
        <v>169</v>
      </c>
      <c r="L215" s="128" t="s">
        <v>212</v>
      </c>
      <c r="M215" s="120" t="s">
        <v>213</v>
      </c>
      <c r="N215" s="129"/>
      <c r="O215" s="118"/>
      <c r="P215" s="154" t="s">
        <v>172</v>
      </c>
      <c r="Q215" s="118" t="s">
        <v>987</v>
      </c>
      <c r="R215" s="282" t="s">
        <v>671</v>
      </c>
      <c r="S215" s="108" t="e">
        <f>SUMIF([3]DATA!$B$1:$B$65536,'Appendix O'!$AP215,[3]DATA!O$1:O$65536)</f>
        <v>#VALUE!</v>
      </c>
      <c r="T215" s="108">
        <v>375269</v>
      </c>
      <c r="U215" s="108" t="e">
        <f t="shared" si="51"/>
        <v>#VALUE!</v>
      </c>
      <c r="V215" s="108"/>
      <c r="W215" s="108">
        <v>375269</v>
      </c>
      <c r="X215" s="108">
        <v>0</v>
      </c>
      <c r="Y215" s="108">
        <v>0</v>
      </c>
      <c r="Z215" s="108">
        <f t="shared" si="47"/>
        <v>0</v>
      </c>
      <c r="AA215" s="108"/>
      <c r="AB215" s="108">
        <f t="shared" si="48"/>
        <v>375269</v>
      </c>
      <c r="AC215" s="111" t="e">
        <f t="shared" si="52"/>
        <v>#VALUE!</v>
      </c>
      <c r="AD215" s="111" t="e">
        <f t="shared" si="49"/>
        <v>#VALUE!</v>
      </c>
      <c r="AE215" s="112">
        <f t="shared" si="50"/>
        <v>0</v>
      </c>
      <c r="AF215" s="114" t="s">
        <v>672</v>
      </c>
      <c r="AG215" s="113"/>
      <c r="AH215" s="114"/>
      <c r="AI215" s="115"/>
      <c r="AM215" s="115"/>
      <c r="AN215" s="116"/>
      <c r="AO215" s="107" t="s">
        <v>673</v>
      </c>
      <c r="AP215" s="117" t="str">
        <f t="shared" si="46"/>
        <v>635/005/6/79/1100</v>
      </c>
    </row>
    <row r="216" spans="1:43" ht="30" customHeight="1">
      <c r="A216" s="107" t="s">
        <v>674</v>
      </c>
      <c r="B216" s="118">
        <v>635005</v>
      </c>
      <c r="C216" s="118">
        <v>5</v>
      </c>
      <c r="D216" s="119" t="s">
        <v>168</v>
      </c>
      <c r="E216" s="118">
        <v>1201</v>
      </c>
      <c r="F216" s="119" t="s">
        <v>168</v>
      </c>
      <c r="G216" s="119" t="s">
        <v>187</v>
      </c>
      <c r="H216" s="119" t="s">
        <v>167</v>
      </c>
      <c r="I216" s="119" t="s">
        <v>167</v>
      </c>
      <c r="J216" s="118">
        <v>270</v>
      </c>
      <c r="K216" s="119" t="s">
        <v>188</v>
      </c>
      <c r="L216" s="221" t="s">
        <v>212</v>
      </c>
      <c r="M216" s="120" t="s">
        <v>213</v>
      </c>
      <c r="N216" s="129"/>
      <c r="O216" s="118" t="s">
        <v>172</v>
      </c>
      <c r="P216" s="154"/>
      <c r="Q216" s="118" t="s">
        <v>248</v>
      </c>
      <c r="R216" s="277" t="s">
        <v>190</v>
      </c>
      <c r="S216" s="108" t="e">
        <f>SUMIF([3]DATA!$B$1:$B$65536,'Appendix O'!$AP216,[3]DATA!O$1:O$65536)</f>
        <v>#VALUE!</v>
      </c>
      <c r="T216" s="108">
        <v>9500</v>
      </c>
      <c r="U216" s="108" t="e">
        <f t="shared" si="51"/>
        <v>#VALUE!</v>
      </c>
      <c r="V216" s="108"/>
      <c r="W216" s="108">
        <v>7850</v>
      </c>
      <c r="X216" s="108">
        <v>7850</v>
      </c>
      <c r="Y216" s="108">
        <v>0</v>
      </c>
      <c r="Z216" s="108">
        <f t="shared" si="47"/>
        <v>7850</v>
      </c>
      <c r="AA216" s="108"/>
      <c r="AB216" s="108">
        <f t="shared" si="48"/>
        <v>0</v>
      </c>
      <c r="AC216" s="111" t="e">
        <f t="shared" si="52"/>
        <v>#VALUE!</v>
      </c>
      <c r="AD216" s="111" t="e">
        <f t="shared" si="49"/>
        <v>#VALUE!</v>
      </c>
      <c r="AE216" s="112">
        <f t="shared" si="50"/>
        <v>1</v>
      </c>
      <c r="AF216" s="114"/>
      <c r="AG216" s="113"/>
      <c r="AH216" s="114"/>
      <c r="AI216" s="115"/>
      <c r="AM216" s="115" t="s">
        <v>675</v>
      </c>
      <c r="AN216" s="116">
        <v>40940</v>
      </c>
      <c r="AO216" s="162" t="s">
        <v>676</v>
      </c>
      <c r="AP216" s="117" t="str">
        <f t="shared" si="46"/>
        <v>635/005/5/05/1201</v>
      </c>
    </row>
    <row r="217" spans="1:43" ht="30" customHeight="1">
      <c r="A217" s="107" t="s">
        <v>677</v>
      </c>
      <c r="B217" s="118">
        <v>635005</v>
      </c>
      <c r="C217" s="118">
        <v>6</v>
      </c>
      <c r="D217" s="119" t="s">
        <v>167</v>
      </c>
      <c r="E217" s="118">
        <v>1013</v>
      </c>
      <c r="F217" s="119" t="s">
        <v>168</v>
      </c>
      <c r="G217" s="119" t="s">
        <v>378</v>
      </c>
      <c r="H217" s="119" t="s">
        <v>167</v>
      </c>
      <c r="I217" s="119" t="s">
        <v>167</v>
      </c>
      <c r="J217" s="118">
        <v>320</v>
      </c>
      <c r="K217" s="119" t="s">
        <v>188</v>
      </c>
      <c r="L217" s="128" t="s">
        <v>212</v>
      </c>
      <c r="M217" s="120" t="s">
        <v>213</v>
      </c>
      <c r="N217" s="129" t="s">
        <v>678</v>
      </c>
      <c r="O217" s="118"/>
      <c r="P217" s="154" t="s">
        <v>172</v>
      </c>
      <c r="Q217" s="118" t="s">
        <v>973</v>
      </c>
      <c r="R217" s="277" t="s">
        <v>173</v>
      </c>
      <c r="S217" s="108" t="e">
        <f>SUMIF([3]DATA!$B$1:$B$65536,'Appendix O'!$AP217,[3]DATA!O$1:O$65536)</f>
        <v>#VALUE!</v>
      </c>
      <c r="T217" s="108">
        <v>797478</v>
      </c>
      <c r="U217" s="108" t="e">
        <f t="shared" si="51"/>
        <v>#VALUE!</v>
      </c>
      <c r="V217" s="108"/>
      <c r="W217" s="108">
        <v>1797478</v>
      </c>
      <c r="X217" s="108">
        <v>581578.93999999994</v>
      </c>
      <c r="Y217" s="108">
        <v>0</v>
      </c>
      <c r="Z217" s="108">
        <f t="shared" si="47"/>
        <v>581578.93999999994</v>
      </c>
      <c r="AA217" s="108"/>
      <c r="AB217" s="108">
        <f t="shared" si="48"/>
        <v>1215899.06</v>
      </c>
      <c r="AC217" s="111" t="e">
        <f t="shared" si="52"/>
        <v>#VALUE!</v>
      </c>
      <c r="AD217" s="111" t="e">
        <f t="shared" si="49"/>
        <v>#VALUE!</v>
      </c>
      <c r="AE217" s="112">
        <f t="shared" si="50"/>
        <v>0.32355274445639942</v>
      </c>
      <c r="AF217" s="114"/>
      <c r="AG217" s="113">
        <v>32</v>
      </c>
      <c r="AH217" s="114" t="s">
        <v>679</v>
      </c>
      <c r="AI217" s="115" t="s">
        <v>680</v>
      </c>
      <c r="AJ217" s="107" t="s">
        <v>617</v>
      </c>
      <c r="AK217" s="107" t="s">
        <v>681</v>
      </c>
      <c r="AM217" s="115" t="s">
        <v>682</v>
      </c>
      <c r="AN217" s="116"/>
      <c r="AO217" s="162" t="s">
        <v>683</v>
      </c>
      <c r="AP217" s="117" t="str">
        <f t="shared" si="46"/>
        <v>635/005/6/01/1013</v>
      </c>
    </row>
    <row r="218" spans="1:43" ht="30" customHeight="1">
      <c r="A218" s="107" t="s">
        <v>684</v>
      </c>
      <c r="B218" s="118">
        <v>635005</v>
      </c>
      <c r="C218" s="118">
        <v>6</v>
      </c>
      <c r="D218" s="119" t="s">
        <v>167</v>
      </c>
      <c r="E218" s="118">
        <v>1014</v>
      </c>
      <c r="F218" s="119" t="s">
        <v>168</v>
      </c>
      <c r="G218" s="119" t="s">
        <v>378</v>
      </c>
      <c r="H218" s="119" t="s">
        <v>167</v>
      </c>
      <c r="I218" s="119" t="s">
        <v>167</v>
      </c>
      <c r="J218" s="118">
        <v>320</v>
      </c>
      <c r="K218" s="119" t="s">
        <v>188</v>
      </c>
      <c r="L218" s="128" t="s">
        <v>212</v>
      </c>
      <c r="M218" s="120" t="s">
        <v>213</v>
      </c>
      <c r="N218" s="129" t="s">
        <v>678</v>
      </c>
      <c r="O218" s="118"/>
      <c r="P218" s="154" t="s">
        <v>172</v>
      </c>
      <c r="Q218" s="118" t="s">
        <v>973</v>
      </c>
      <c r="R218" s="277" t="s">
        <v>173</v>
      </c>
      <c r="S218" s="108" t="e">
        <f>SUMIF([3]DATA!$B$1:$B$65536,'Appendix O'!$AP218,[3]DATA!O$1:O$65536)</f>
        <v>#VALUE!</v>
      </c>
      <c r="T218" s="108">
        <v>130503</v>
      </c>
      <c r="U218" s="108" t="e">
        <f t="shared" si="51"/>
        <v>#VALUE!</v>
      </c>
      <c r="V218" s="108"/>
      <c r="W218" s="108">
        <v>3630503</v>
      </c>
      <c r="X218" s="108">
        <v>489392.97</v>
      </c>
      <c r="Y218" s="108">
        <v>2023436.82</v>
      </c>
      <c r="Z218" s="108">
        <f t="shared" si="47"/>
        <v>2512829.79</v>
      </c>
      <c r="AA218" s="108"/>
      <c r="AB218" s="108">
        <f t="shared" si="48"/>
        <v>1117673.21</v>
      </c>
      <c r="AC218" s="111" t="e">
        <f t="shared" si="52"/>
        <v>#VALUE!</v>
      </c>
      <c r="AD218" s="111" t="e">
        <f t="shared" si="49"/>
        <v>#VALUE!</v>
      </c>
      <c r="AE218" s="112">
        <f t="shared" si="50"/>
        <v>0.69214370295245586</v>
      </c>
      <c r="AF218" s="114"/>
      <c r="AG218" s="113">
        <v>40</v>
      </c>
      <c r="AH218" s="114" t="s">
        <v>685</v>
      </c>
      <c r="AI218" s="115" t="s">
        <v>686</v>
      </c>
      <c r="AJ218" s="107" t="s">
        <v>617</v>
      </c>
      <c r="AK218" s="107" t="s">
        <v>687</v>
      </c>
      <c r="AM218" s="115" t="s">
        <v>688</v>
      </c>
      <c r="AN218" s="116"/>
      <c r="AO218" s="162" t="s">
        <v>689</v>
      </c>
      <c r="AP218" s="117" t="str">
        <f t="shared" si="46"/>
        <v>635/005/6/01/1014</v>
      </c>
    </row>
    <row r="219" spans="1:43" ht="35.1" customHeight="1">
      <c r="A219" s="107" t="s">
        <v>690</v>
      </c>
      <c r="B219" s="118">
        <v>635005</v>
      </c>
      <c r="C219" s="118">
        <v>6</v>
      </c>
      <c r="D219" s="119" t="s">
        <v>167</v>
      </c>
      <c r="E219" s="118">
        <v>1015</v>
      </c>
      <c r="F219" s="119" t="s">
        <v>168</v>
      </c>
      <c r="G219" s="119" t="s">
        <v>378</v>
      </c>
      <c r="H219" s="119" t="s">
        <v>167</v>
      </c>
      <c r="I219" s="119" t="s">
        <v>167</v>
      </c>
      <c r="J219" s="118">
        <v>320</v>
      </c>
      <c r="K219" s="119" t="s">
        <v>188</v>
      </c>
      <c r="L219" s="128" t="s">
        <v>212</v>
      </c>
      <c r="M219" s="120" t="s">
        <v>213</v>
      </c>
      <c r="N219" s="129" t="s">
        <v>678</v>
      </c>
      <c r="O219" s="118"/>
      <c r="P219" s="154" t="s">
        <v>172</v>
      </c>
      <c r="Q219" s="118" t="s">
        <v>973</v>
      </c>
      <c r="R219" s="277" t="s">
        <v>173</v>
      </c>
      <c r="S219" s="108" t="e">
        <f>SUMIF([3]DATA!$B$1:$B$65536,'Appendix O'!$AP219,[3]DATA!O$1:O$65536)</f>
        <v>#VALUE!</v>
      </c>
      <c r="T219" s="108">
        <v>-199740</v>
      </c>
      <c r="U219" s="108" t="e">
        <f t="shared" si="51"/>
        <v>#VALUE!</v>
      </c>
      <c r="V219" s="108"/>
      <c r="W219" s="108">
        <v>2793001</v>
      </c>
      <c r="X219" s="108">
        <v>589002.32000000007</v>
      </c>
      <c r="Y219" s="108">
        <v>999498.36</v>
      </c>
      <c r="Z219" s="108">
        <f t="shared" si="47"/>
        <v>1588500.6800000002</v>
      </c>
      <c r="AA219" s="108"/>
      <c r="AB219" s="108">
        <f t="shared" si="48"/>
        <v>1204500.3199999998</v>
      </c>
      <c r="AC219" s="111" t="e">
        <f t="shared" si="52"/>
        <v>#VALUE!</v>
      </c>
      <c r="AD219" s="111" t="e">
        <f t="shared" si="49"/>
        <v>#VALUE!</v>
      </c>
      <c r="AE219" s="112">
        <f t="shared" si="50"/>
        <v>0.56874332662251115</v>
      </c>
      <c r="AF219" s="114"/>
      <c r="AG219" s="113">
        <v>39</v>
      </c>
      <c r="AH219" s="114" t="s">
        <v>685</v>
      </c>
      <c r="AI219" s="115" t="s">
        <v>691</v>
      </c>
      <c r="AJ219" s="107" t="s">
        <v>617</v>
      </c>
      <c r="AK219" s="107" t="s">
        <v>618</v>
      </c>
      <c r="AM219" s="115" t="s">
        <v>692</v>
      </c>
      <c r="AN219" s="116" t="s">
        <v>693</v>
      </c>
      <c r="AO219" s="162" t="s">
        <v>694</v>
      </c>
      <c r="AP219" s="117" t="str">
        <f t="shared" si="46"/>
        <v>635/005/6/01/1015</v>
      </c>
    </row>
    <row r="220" spans="1:43" ht="30" customHeight="1">
      <c r="A220" s="107" t="s">
        <v>695</v>
      </c>
      <c r="B220" s="118">
        <v>635005</v>
      </c>
      <c r="C220" s="118">
        <v>6</v>
      </c>
      <c r="D220" s="119" t="s">
        <v>167</v>
      </c>
      <c r="E220" s="118">
        <v>1016</v>
      </c>
      <c r="F220" s="119" t="s">
        <v>168</v>
      </c>
      <c r="G220" s="119" t="s">
        <v>378</v>
      </c>
      <c r="H220" s="119" t="s">
        <v>167</v>
      </c>
      <c r="I220" s="119" t="s">
        <v>167</v>
      </c>
      <c r="J220" s="118">
        <v>320</v>
      </c>
      <c r="K220" s="119" t="s">
        <v>188</v>
      </c>
      <c r="L220" s="128" t="s">
        <v>212</v>
      </c>
      <c r="M220" s="120" t="s">
        <v>213</v>
      </c>
      <c r="N220" s="129" t="s">
        <v>678</v>
      </c>
      <c r="O220" s="118"/>
      <c r="P220" s="154" t="s">
        <v>172</v>
      </c>
      <c r="Q220" s="118" t="s">
        <v>973</v>
      </c>
      <c r="R220" s="277" t="s">
        <v>173</v>
      </c>
      <c r="S220" s="108" t="e">
        <f>SUMIF([3]DATA!$B$1:$B$65536,'Appendix O'!$AP220,[3]DATA!O$1:O$65536)</f>
        <v>#VALUE!</v>
      </c>
      <c r="T220" s="108">
        <v>-1202733</v>
      </c>
      <c r="U220" s="108" t="e">
        <f t="shared" si="51"/>
        <v>#VALUE!</v>
      </c>
      <c r="V220" s="108"/>
      <c r="W220" s="108">
        <v>246455</v>
      </c>
      <c r="X220" s="108">
        <v>0</v>
      </c>
      <c r="Y220" s="108">
        <v>0</v>
      </c>
      <c r="Z220" s="108">
        <f t="shared" si="47"/>
        <v>0</v>
      </c>
      <c r="AA220" s="108"/>
      <c r="AB220" s="108">
        <f t="shared" si="48"/>
        <v>246455</v>
      </c>
      <c r="AC220" s="111" t="e">
        <f t="shared" si="52"/>
        <v>#VALUE!</v>
      </c>
      <c r="AD220" s="111" t="e">
        <f t="shared" si="49"/>
        <v>#VALUE!</v>
      </c>
      <c r="AE220" s="112">
        <f t="shared" si="50"/>
        <v>0</v>
      </c>
      <c r="AF220" s="114"/>
      <c r="AG220" s="113" t="s">
        <v>696</v>
      </c>
      <c r="AH220" s="114" t="s">
        <v>248</v>
      </c>
      <c r="AI220" s="115" t="s">
        <v>248</v>
      </c>
      <c r="AJ220" s="107" t="s">
        <v>248</v>
      </c>
      <c r="AK220" s="107" t="s">
        <v>248</v>
      </c>
      <c r="AM220" s="115" t="s">
        <v>697</v>
      </c>
      <c r="AN220" s="182" t="s">
        <v>697</v>
      </c>
      <c r="AO220" s="162" t="s">
        <v>698</v>
      </c>
      <c r="AP220" s="117" t="str">
        <f t="shared" si="46"/>
        <v>635/005/6/01/1016</v>
      </c>
    </row>
    <row r="221" spans="1:43" ht="30" customHeight="1">
      <c r="A221" s="107" t="s">
        <v>699</v>
      </c>
      <c r="B221" s="118">
        <v>635010</v>
      </c>
      <c r="C221" s="118">
        <v>6</v>
      </c>
      <c r="D221" s="119" t="s">
        <v>167</v>
      </c>
      <c r="E221" s="118">
        <v>1017</v>
      </c>
      <c r="F221" s="119" t="s">
        <v>168</v>
      </c>
      <c r="G221" s="119" t="s">
        <v>378</v>
      </c>
      <c r="H221" s="119" t="s">
        <v>167</v>
      </c>
      <c r="I221" s="119" t="s">
        <v>167</v>
      </c>
      <c r="J221" s="119">
        <v>290</v>
      </c>
      <c r="K221" s="119" t="s">
        <v>188</v>
      </c>
      <c r="L221" s="222" t="s">
        <v>492</v>
      </c>
      <c r="M221" s="120" t="s">
        <v>213</v>
      </c>
      <c r="N221" s="129" t="s">
        <v>700</v>
      </c>
      <c r="O221" s="118"/>
      <c r="P221" s="154" t="s">
        <v>172</v>
      </c>
      <c r="Q221" s="118" t="s">
        <v>973</v>
      </c>
      <c r="R221" s="277" t="s">
        <v>173</v>
      </c>
      <c r="S221" s="108" t="e">
        <f>SUMIF([3]DATA!$B$1:$B$65536,'Appendix O'!$AP221,[3]DATA!O$1:O$65536)</f>
        <v>#VALUE!</v>
      </c>
      <c r="T221" s="108">
        <v>-360105</v>
      </c>
      <c r="U221" s="108" t="e">
        <f t="shared" si="51"/>
        <v>#VALUE!</v>
      </c>
      <c r="V221" s="108"/>
      <c r="W221" s="108">
        <v>959895</v>
      </c>
      <c r="X221" s="108">
        <v>429396.44</v>
      </c>
      <c r="Y221" s="108">
        <v>90361.84</v>
      </c>
      <c r="Z221" s="108">
        <f t="shared" si="47"/>
        <v>519758.28</v>
      </c>
      <c r="AA221" s="108"/>
      <c r="AB221" s="108">
        <f t="shared" si="48"/>
        <v>440136.72</v>
      </c>
      <c r="AC221" s="111" t="e">
        <f t="shared" si="52"/>
        <v>#VALUE!</v>
      </c>
      <c r="AD221" s="111" t="e">
        <f t="shared" si="49"/>
        <v>#VALUE!</v>
      </c>
      <c r="AE221" s="112">
        <f t="shared" si="50"/>
        <v>0.54147409872954855</v>
      </c>
      <c r="AF221" s="114"/>
      <c r="AG221" s="113">
        <v>12</v>
      </c>
      <c r="AH221" s="114" t="s">
        <v>701</v>
      </c>
      <c r="AI221" s="115" t="s">
        <v>248</v>
      </c>
      <c r="AJ221" s="107" t="s">
        <v>248</v>
      </c>
      <c r="AK221" s="107" t="s">
        <v>248</v>
      </c>
      <c r="AM221" s="115" t="s">
        <v>702</v>
      </c>
      <c r="AN221" s="116">
        <v>41030</v>
      </c>
      <c r="AO221" s="162" t="s">
        <v>703</v>
      </c>
      <c r="AP221" s="117" t="str">
        <f t="shared" si="46"/>
        <v>635/010/6/01/1017</v>
      </c>
    </row>
    <row r="222" spans="1:43" ht="30" customHeight="1">
      <c r="A222" s="107" t="s">
        <v>704</v>
      </c>
      <c r="B222" s="118">
        <v>635010</v>
      </c>
      <c r="C222" s="118">
        <v>4</v>
      </c>
      <c r="D222" s="119" t="s">
        <v>167</v>
      </c>
      <c r="E222" s="118">
        <v>1006</v>
      </c>
      <c r="F222" s="119" t="s">
        <v>168</v>
      </c>
      <c r="G222" s="119" t="s">
        <v>378</v>
      </c>
      <c r="H222" s="119" t="s">
        <v>167</v>
      </c>
      <c r="I222" s="119" t="s">
        <v>167</v>
      </c>
      <c r="J222" s="119">
        <v>290</v>
      </c>
      <c r="K222" s="119" t="s">
        <v>188</v>
      </c>
      <c r="L222" s="128" t="s">
        <v>212</v>
      </c>
      <c r="M222" s="120" t="s">
        <v>213</v>
      </c>
      <c r="N222" s="129" t="s">
        <v>700</v>
      </c>
      <c r="O222" s="118"/>
      <c r="P222" s="154" t="s">
        <v>172</v>
      </c>
      <c r="Q222" s="118" t="s">
        <v>973</v>
      </c>
      <c r="R222" s="278" t="s">
        <v>190</v>
      </c>
      <c r="S222" s="108" t="e">
        <f>SUMIF([3]DATA!$B$1:$B$65536,'Appendix O'!$AP222,[3]DATA!O$1:O$65536)</f>
        <v>#VALUE!</v>
      </c>
      <c r="T222" s="108">
        <v>0</v>
      </c>
      <c r="U222" s="108" t="e">
        <f t="shared" si="51"/>
        <v>#VALUE!</v>
      </c>
      <c r="V222" s="108" t="e">
        <f>SUM(SUMIF([3]DATA!$B$1:$B$65536,'Appendix O'!$AP222,[3]DATA!P$1:P$65536),SUMIF([3]DATA!$B$1:$B$65536,'Appendix O'!$AP222,[3]DATA!Q$1:Q$65536))</f>
        <v>#VALUE!</v>
      </c>
      <c r="W222" s="108">
        <v>2000000</v>
      </c>
      <c r="X222" s="108">
        <v>1717.35</v>
      </c>
      <c r="Y222" s="108">
        <v>-1717.35</v>
      </c>
      <c r="Z222" s="108">
        <f t="shared" si="47"/>
        <v>0</v>
      </c>
      <c r="AA222" s="108"/>
      <c r="AB222" s="108">
        <f t="shared" si="48"/>
        <v>2000000</v>
      </c>
      <c r="AC222" s="111" t="e">
        <f t="shared" si="52"/>
        <v>#VALUE!</v>
      </c>
      <c r="AD222" s="111" t="e">
        <f t="shared" si="49"/>
        <v>#VALUE!</v>
      </c>
      <c r="AE222" s="112">
        <f t="shared" si="50"/>
        <v>0</v>
      </c>
      <c r="AF222" s="114"/>
      <c r="AG222" s="113">
        <v>12</v>
      </c>
      <c r="AH222" s="114" t="s">
        <v>701</v>
      </c>
      <c r="AI222" s="115" t="s">
        <v>248</v>
      </c>
      <c r="AJ222" s="107" t="s">
        <v>248</v>
      </c>
      <c r="AK222" s="107" t="s">
        <v>248</v>
      </c>
      <c r="AM222" s="115" t="s">
        <v>705</v>
      </c>
      <c r="AN222" s="116">
        <v>41030</v>
      </c>
      <c r="AO222" s="162" t="s">
        <v>706</v>
      </c>
      <c r="AP222" s="117" t="str">
        <f t="shared" si="46"/>
        <v>635/010/4/01/1006</v>
      </c>
    </row>
    <row r="223" spans="1:43" s="150" customFormat="1" ht="30" customHeight="1" thickBot="1">
      <c r="A223" s="131" t="s">
        <v>707</v>
      </c>
      <c r="B223" s="132"/>
      <c r="C223" s="132"/>
      <c r="D223" s="132"/>
      <c r="E223" s="132"/>
      <c r="F223" s="132"/>
      <c r="G223" s="132"/>
      <c r="H223" s="132"/>
      <c r="I223" s="132"/>
      <c r="J223" s="132"/>
      <c r="K223" s="132"/>
      <c r="L223" s="133">
        <v>7</v>
      </c>
      <c r="M223" s="133"/>
      <c r="N223" s="134"/>
      <c r="O223" s="132"/>
      <c r="P223" s="279"/>
      <c r="Q223" s="132"/>
      <c r="R223" s="288"/>
      <c r="S223" s="136" t="e">
        <f>#REF!</f>
        <v>#REF!</v>
      </c>
      <c r="T223" s="136" t="e">
        <f>#REF!</f>
        <v>#REF!</v>
      </c>
      <c r="U223" s="136" t="e">
        <f>#REF!</f>
        <v>#REF!</v>
      </c>
      <c r="V223" s="136" t="e">
        <f>#REF!</f>
        <v>#REF!</v>
      </c>
      <c r="W223" s="136">
        <v>144767504</v>
      </c>
      <c r="X223" s="136">
        <v>84539.88</v>
      </c>
      <c r="Y223" s="136">
        <f>SUM(Y198:Y222)</f>
        <v>3785453.1599999997</v>
      </c>
      <c r="Z223" s="136">
        <f>SUM(Z198:Z222)</f>
        <v>19833091.750000004</v>
      </c>
      <c r="AA223" s="136">
        <f>SUM(AA198:AA222)</f>
        <v>0</v>
      </c>
      <c r="AB223" s="136">
        <f>SUM(AB198:AB222)</f>
        <v>124934412.25</v>
      </c>
      <c r="AC223" s="139" t="e">
        <f>Z223/U223</f>
        <v>#REF!</v>
      </c>
      <c r="AD223" s="139" t="e">
        <f t="shared" si="49"/>
        <v>#REF!</v>
      </c>
      <c r="AE223" s="140">
        <f t="shared" si="50"/>
        <v>0.13699961111438383</v>
      </c>
      <c r="AF223" s="223"/>
      <c r="AG223" s="224"/>
      <c r="AH223" s="223"/>
      <c r="AI223" s="225"/>
      <c r="AJ223" s="220"/>
      <c r="AK223" s="220"/>
      <c r="AL223" s="220"/>
      <c r="AM223" s="225"/>
      <c r="AN223" s="226"/>
      <c r="AO223" s="220"/>
      <c r="AP223" s="145" t="str">
        <f t="shared" si="46"/>
        <v/>
      </c>
      <c r="AQ223" s="74"/>
    </row>
    <row r="224" spans="1:43" ht="30" customHeight="1" thickTop="1">
      <c r="A224" s="90"/>
      <c r="B224" s="91"/>
      <c r="C224" s="91"/>
      <c r="D224" s="91"/>
      <c r="E224" s="91"/>
      <c r="F224" s="91"/>
      <c r="G224" s="91"/>
      <c r="H224" s="91"/>
      <c r="I224" s="91"/>
      <c r="J224" s="91"/>
      <c r="K224" s="91"/>
      <c r="L224" s="155"/>
      <c r="M224" s="155"/>
      <c r="N224" s="156"/>
      <c r="O224" s="91"/>
      <c r="P224" s="255"/>
      <c r="Q224" s="91"/>
      <c r="R224" s="275"/>
      <c r="S224" s="152"/>
      <c r="T224" s="152"/>
      <c r="U224" s="152"/>
      <c r="V224" s="152"/>
      <c r="W224" s="152"/>
      <c r="X224" s="152"/>
      <c r="Y224" s="152"/>
      <c r="Z224" s="152"/>
      <c r="AA224" s="152"/>
      <c r="AB224" s="152"/>
      <c r="AC224" s="159"/>
      <c r="AD224" s="159"/>
      <c r="AE224" s="160"/>
      <c r="AF224" s="100"/>
      <c r="AG224" s="101"/>
      <c r="AH224" s="100"/>
      <c r="AI224" s="102"/>
      <c r="AJ224" s="94"/>
      <c r="AK224" s="94"/>
      <c r="AL224" s="94"/>
      <c r="AM224" s="102"/>
      <c r="AN224" s="103"/>
      <c r="AO224" s="94"/>
      <c r="AP224" s="117"/>
    </row>
    <row r="225" spans="1:42" ht="30" customHeight="1">
      <c r="A225" s="90"/>
      <c r="B225" s="91"/>
      <c r="C225" s="91"/>
      <c r="D225" s="91"/>
      <c r="E225" s="91"/>
      <c r="F225" s="91"/>
      <c r="G225" s="91"/>
      <c r="H225" s="91"/>
      <c r="I225" s="91"/>
      <c r="J225" s="91"/>
      <c r="K225" s="91"/>
      <c r="L225" s="155"/>
      <c r="M225" s="155"/>
      <c r="N225" s="156"/>
      <c r="O225" s="91"/>
      <c r="P225" s="255"/>
      <c r="Q225" s="91"/>
      <c r="R225" s="275"/>
      <c r="S225" s="152"/>
      <c r="T225" s="152"/>
      <c r="U225" s="152"/>
      <c r="V225" s="152"/>
      <c r="W225" s="152"/>
      <c r="X225" s="152"/>
      <c r="Y225" s="152"/>
      <c r="Z225" s="152"/>
      <c r="AA225" s="152"/>
      <c r="AB225" s="152"/>
      <c r="AC225" s="159"/>
      <c r="AD225" s="159"/>
      <c r="AE225" s="160"/>
      <c r="AF225" s="100"/>
      <c r="AG225" s="101"/>
      <c r="AH225" s="100"/>
      <c r="AI225" s="102"/>
      <c r="AJ225" s="94"/>
      <c r="AK225" s="94"/>
      <c r="AL225" s="94"/>
      <c r="AM225" s="102"/>
      <c r="AN225" s="103"/>
      <c r="AO225" s="94"/>
      <c r="AP225" s="117"/>
    </row>
    <row r="226" spans="1:42" ht="30" customHeight="1">
      <c r="A226" s="104" t="s">
        <v>708</v>
      </c>
      <c r="B226" s="105"/>
      <c r="C226" s="105"/>
      <c r="D226" s="105"/>
      <c r="E226" s="105"/>
      <c r="F226" s="105"/>
      <c r="G226" s="105"/>
      <c r="H226" s="105"/>
      <c r="I226" s="105"/>
      <c r="J226" s="105"/>
      <c r="K226" s="105"/>
      <c r="L226" s="106"/>
      <c r="M226" s="106"/>
      <c r="N226" s="122"/>
      <c r="O226" s="105"/>
      <c r="P226" s="276"/>
      <c r="Q226" s="105"/>
      <c r="R226" s="146"/>
      <c r="S226" s="108"/>
      <c r="T226" s="108"/>
      <c r="U226" s="108"/>
      <c r="V226" s="108"/>
      <c r="W226" s="108"/>
      <c r="X226" s="108"/>
      <c r="Y226" s="108"/>
      <c r="Z226" s="108"/>
      <c r="AA226" s="108"/>
      <c r="AB226" s="108"/>
      <c r="AC226" s="111"/>
      <c r="AD226" s="111"/>
      <c r="AE226" s="112"/>
      <c r="AF226" s="114"/>
      <c r="AG226" s="113"/>
      <c r="AH226" s="114"/>
      <c r="AI226" s="115"/>
      <c r="AM226" s="115"/>
      <c r="AN226" s="116"/>
      <c r="AO226" s="107"/>
      <c r="AP226" s="117" t="str">
        <f>IF(B226 &gt; 0,(CONCATENATE(MID(B226,1,3),"/",MID(B226,4,3),"/",C226,"/",D226,"/",E226)),"")</f>
        <v/>
      </c>
    </row>
    <row r="227" spans="1:42" ht="30" customHeight="1">
      <c r="A227" s="107" t="s">
        <v>709</v>
      </c>
      <c r="B227" s="118">
        <v>725010</v>
      </c>
      <c r="C227" s="118">
        <v>4</v>
      </c>
      <c r="D227" s="118">
        <v>36</v>
      </c>
      <c r="E227" s="118">
        <v>1053</v>
      </c>
      <c r="F227" s="119" t="s">
        <v>168</v>
      </c>
      <c r="G227" s="119" t="s">
        <v>710</v>
      </c>
      <c r="H227" s="119" t="s">
        <v>167</v>
      </c>
      <c r="I227" s="119" t="s">
        <v>167</v>
      </c>
      <c r="J227" s="118">
        <v>200</v>
      </c>
      <c r="K227" s="119" t="s">
        <v>188</v>
      </c>
      <c r="L227" s="222" t="s">
        <v>711</v>
      </c>
      <c r="M227" s="121" t="s">
        <v>712</v>
      </c>
      <c r="N227" s="129" t="s">
        <v>713</v>
      </c>
      <c r="O227" s="118" t="s">
        <v>172</v>
      </c>
      <c r="P227" s="154"/>
      <c r="Q227" s="118">
        <v>42</v>
      </c>
      <c r="R227" s="146" t="s">
        <v>226</v>
      </c>
      <c r="S227" s="108" t="e">
        <f>SUMIF([3]DATA!$B$1:$B$65536,'Appendix O'!$AP227,[3]DATA!O$1:O$65536)</f>
        <v>#VALUE!</v>
      </c>
      <c r="T227" s="108">
        <v>0</v>
      </c>
      <c r="U227" s="108" t="e">
        <f t="shared" ref="U227:U250" si="53">SUM(S227:T227)</f>
        <v>#VALUE!</v>
      </c>
      <c r="V227" s="108" t="e">
        <f>SUM(SUMIF([3]DATA!$B$1:$B$65536,'Appendix O'!$AP227,[3]DATA!P$1:P$65536),SUMIF([3]DATA!$B$1:$B$65536,'Appendix O'!$AP227,[3]DATA!Q$1:Q$65536))</f>
        <v>#VALUE!</v>
      </c>
      <c r="W227" s="108">
        <v>6227453</v>
      </c>
      <c r="X227" s="108">
        <v>1527869.15</v>
      </c>
      <c r="Y227" s="108">
        <v>1490236.98</v>
      </c>
      <c r="Z227" s="108">
        <f t="shared" ref="Z227:Z251" si="54">X227+Y227</f>
        <v>3018106.13</v>
      </c>
      <c r="AA227" s="108"/>
      <c r="AB227" s="108">
        <f t="shared" ref="AB227:AB251" si="55">W227-Z227</f>
        <v>3209346.87</v>
      </c>
      <c r="AC227" s="111" t="e">
        <f t="shared" ref="AC227:AC250" si="56">IF(U227&lt;&gt;0,Z227/U227,0)</f>
        <v>#VALUE!</v>
      </c>
      <c r="AD227" s="111" t="e">
        <f>Z227/S227</f>
        <v>#VALUE!</v>
      </c>
      <c r="AE227" s="112">
        <f t="shared" ref="AE227:AE251" si="57">Z227/W227</f>
        <v>0.48464534858793795</v>
      </c>
      <c r="AF227" s="201">
        <v>40724</v>
      </c>
      <c r="AG227" s="113">
        <v>37</v>
      </c>
      <c r="AH227" s="114" t="s">
        <v>227</v>
      </c>
      <c r="AI227" s="115" t="s">
        <v>384</v>
      </c>
      <c r="AJ227" s="107" t="s">
        <v>714</v>
      </c>
      <c r="AK227" s="107" t="s">
        <v>384</v>
      </c>
      <c r="AL227" s="182"/>
      <c r="AM227" s="182" t="s">
        <v>715</v>
      </c>
      <c r="AN227" s="227" t="s">
        <v>716</v>
      </c>
      <c r="AO227" s="107" t="s">
        <v>717</v>
      </c>
      <c r="AP227" s="117" t="str">
        <f>IF(B227 &gt; 0,(CONCATENATE(MID(B227,1,3),"/",MID(B227,4,3),"/",C227,"/",D227,"/",E227)),"")</f>
        <v>725/010/4/36/1053</v>
      </c>
    </row>
    <row r="228" spans="1:42" ht="30" customHeight="1">
      <c r="A228" s="107" t="s">
        <v>718</v>
      </c>
      <c r="B228" s="118">
        <v>725010</v>
      </c>
      <c r="C228" s="118">
        <v>5</v>
      </c>
      <c r="D228" s="119" t="s">
        <v>168</v>
      </c>
      <c r="E228" s="118">
        <v>1245</v>
      </c>
      <c r="F228" s="119" t="s">
        <v>168</v>
      </c>
      <c r="G228" s="119" t="s">
        <v>187</v>
      </c>
      <c r="H228" s="119" t="s">
        <v>167</v>
      </c>
      <c r="I228" s="119" t="s">
        <v>167</v>
      </c>
      <c r="J228" s="118">
        <v>260</v>
      </c>
      <c r="K228" s="119" t="s">
        <v>188</v>
      </c>
      <c r="L228" s="222" t="s">
        <v>719</v>
      </c>
      <c r="M228" s="128" t="s">
        <v>719</v>
      </c>
      <c r="N228" s="129"/>
      <c r="O228" s="118" t="s">
        <v>172</v>
      </c>
      <c r="P228" s="154"/>
      <c r="Q228" s="118" t="s">
        <v>248</v>
      </c>
      <c r="R228" s="277" t="s">
        <v>190</v>
      </c>
      <c r="S228" s="108"/>
      <c r="T228" s="108"/>
      <c r="U228" s="108"/>
      <c r="V228" s="108"/>
      <c r="W228" s="108">
        <v>9000</v>
      </c>
      <c r="X228" s="108">
        <v>7140</v>
      </c>
      <c r="Y228" s="108">
        <v>0</v>
      </c>
      <c r="Z228" s="108">
        <f t="shared" si="54"/>
        <v>7140</v>
      </c>
      <c r="AA228" s="108"/>
      <c r="AB228" s="108">
        <f t="shared" si="55"/>
        <v>1860</v>
      </c>
      <c r="AC228" s="111"/>
      <c r="AD228" s="111"/>
      <c r="AE228" s="112">
        <f t="shared" si="57"/>
        <v>0.79333333333333333</v>
      </c>
      <c r="AF228" s="201"/>
      <c r="AG228" s="113"/>
      <c r="AH228" s="114"/>
      <c r="AI228" s="115"/>
      <c r="AL228" s="182"/>
      <c r="AM228" s="182"/>
      <c r="AN228" s="227"/>
      <c r="AO228" s="107" t="s">
        <v>720</v>
      </c>
      <c r="AP228" s="117"/>
    </row>
    <row r="229" spans="1:42" ht="25.15" hidden="1" customHeight="1">
      <c r="A229" s="107" t="s">
        <v>721</v>
      </c>
      <c r="B229" s="118">
        <v>725010</v>
      </c>
      <c r="C229" s="118">
        <v>6</v>
      </c>
      <c r="D229" s="118">
        <v>83</v>
      </c>
      <c r="E229" s="118">
        <v>1105</v>
      </c>
      <c r="F229" s="119" t="s">
        <v>168</v>
      </c>
      <c r="G229" s="119" t="s">
        <v>722</v>
      </c>
      <c r="H229" s="119" t="s">
        <v>167</v>
      </c>
      <c r="I229" s="119" t="s">
        <v>167</v>
      </c>
      <c r="J229" s="118">
        <v>311</v>
      </c>
      <c r="K229" s="119" t="s">
        <v>169</v>
      </c>
      <c r="L229" s="121" t="s">
        <v>712</v>
      </c>
      <c r="M229" s="121" t="s">
        <v>712</v>
      </c>
      <c r="N229" s="129"/>
      <c r="O229" s="118"/>
      <c r="P229" s="154" t="s">
        <v>172</v>
      </c>
      <c r="Q229" s="118"/>
      <c r="R229" s="146" t="s">
        <v>723</v>
      </c>
      <c r="S229" s="108" t="e">
        <f>SUMIF([3]DATA!$B$1:$B$65536,'Appendix O'!$AP229,[3]DATA!O$1:O$65536)</f>
        <v>#VALUE!</v>
      </c>
      <c r="T229" s="108">
        <v>171183</v>
      </c>
      <c r="U229" s="108" t="e">
        <f t="shared" si="53"/>
        <v>#VALUE!</v>
      </c>
      <c r="V229" s="108">
        <v>-171183</v>
      </c>
      <c r="W229" s="108">
        <v>0</v>
      </c>
      <c r="X229" s="108">
        <v>0</v>
      </c>
      <c r="Y229" s="108"/>
      <c r="Z229" s="108">
        <f t="shared" si="54"/>
        <v>0</v>
      </c>
      <c r="AA229" s="108"/>
      <c r="AB229" s="108">
        <f t="shared" si="55"/>
        <v>0</v>
      </c>
      <c r="AC229" s="111" t="e">
        <f t="shared" si="56"/>
        <v>#VALUE!</v>
      </c>
      <c r="AD229" s="111" t="e">
        <f t="shared" ref="AD229:AD251" si="58">Z229/S229</f>
        <v>#VALUE!</v>
      </c>
      <c r="AE229" s="112" t="e">
        <f t="shared" si="57"/>
        <v>#DIV/0!</v>
      </c>
      <c r="AF229" s="201"/>
      <c r="AG229" s="113"/>
      <c r="AH229" s="114"/>
      <c r="AI229" s="115"/>
      <c r="AL229" s="182"/>
      <c r="AM229" s="182" t="s">
        <v>724</v>
      </c>
      <c r="AN229" s="227" t="s">
        <v>725</v>
      </c>
      <c r="AO229" s="162" t="s">
        <v>726</v>
      </c>
      <c r="AP229" s="117" t="str">
        <f t="shared" ref="AP229:AP251" si="59">IF(B229 &gt; 0,(CONCATENATE(MID(B229,1,3),"/",MID(B229,4,3),"/",C229,"/",D229,"/",E229)),"")</f>
        <v>725/010/6/83/1105</v>
      </c>
    </row>
    <row r="230" spans="1:42" ht="30" customHeight="1">
      <c r="A230" s="107" t="s">
        <v>727</v>
      </c>
      <c r="B230" s="118">
        <v>710020</v>
      </c>
      <c r="C230" s="118">
        <v>5</v>
      </c>
      <c r="D230" s="119" t="s">
        <v>168</v>
      </c>
      <c r="E230" s="118">
        <v>1217</v>
      </c>
      <c r="F230" s="119" t="s">
        <v>168</v>
      </c>
      <c r="G230" s="119" t="s">
        <v>187</v>
      </c>
      <c r="H230" s="119" t="s">
        <v>167</v>
      </c>
      <c r="I230" s="119" t="s">
        <v>167</v>
      </c>
      <c r="J230" s="118">
        <v>270</v>
      </c>
      <c r="K230" s="119" t="s">
        <v>188</v>
      </c>
      <c r="L230" s="121" t="s">
        <v>530</v>
      </c>
      <c r="M230" s="128" t="s">
        <v>728</v>
      </c>
      <c r="N230" s="129"/>
      <c r="O230" s="118" t="s">
        <v>172</v>
      </c>
      <c r="P230" s="154"/>
      <c r="Q230" s="118" t="s">
        <v>248</v>
      </c>
      <c r="R230" s="277" t="s">
        <v>190</v>
      </c>
      <c r="S230" s="108" t="e">
        <f>SUMIF([3]DATA!$B$1:$B$65536,'Appendix O'!$AP230,[3]DATA!O$1:O$65536)</f>
        <v>#VALUE!</v>
      </c>
      <c r="T230" s="108">
        <v>9500</v>
      </c>
      <c r="U230" s="108" t="e">
        <f t="shared" si="53"/>
        <v>#VALUE!</v>
      </c>
      <c r="V230" s="108"/>
      <c r="W230" s="108">
        <v>9246</v>
      </c>
      <c r="X230" s="108">
        <v>9245.9500000000007</v>
      </c>
      <c r="Y230" s="108">
        <v>0</v>
      </c>
      <c r="Z230" s="108">
        <f t="shared" si="54"/>
        <v>9245.9500000000007</v>
      </c>
      <c r="AA230" s="108"/>
      <c r="AB230" s="108">
        <f t="shared" si="55"/>
        <v>4.9999999999272404E-2</v>
      </c>
      <c r="AC230" s="111" t="e">
        <f t="shared" si="56"/>
        <v>#VALUE!</v>
      </c>
      <c r="AD230" s="111" t="e">
        <f t="shared" si="58"/>
        <v>#VALUE!</v>
      </c>
      <c r="AE230" s="112">
        <f t="shared" si="57"/>
        <v>0.99999459225611087</v>
      </c>
      <c r="AF230" s="201"/>
      <c r="AG230" s="113"/>
      <c r="AH230" s="114"/>
      <c r="AI230" s="115"/>
      <c r="AL230" s="182"/>
      <c r="AM230" s="182" t="s">
        <v>729</v>
      </c>
      <c r="AN230" s="227" t="s">
        <v>730</v>
      </c>
      <c r="AO230" s="107" t="s">
        <v>731</v>
      </c>
      <c r="AP230" s="117" t="str">
        <f t="shared" si="59"/>
        <v>710/020/5/05/1217</v>
      </c>
    </row>
    <row r="231" spans="1:42" ht="30" customHeight="1">
      <c r="A231" s="107" t="s">
        <v>732</v>
      </c>
      <c r="B231" s="118">
        <v>710020</v>
      </c>
      <c r="C231" s="118">
        <v>5</v>
      </c>
      <c r="D231" s="119" t="s">
        <v>168</v>
      </c>
      <c r="E231" s="118">
        <v>1222</v>
      </c>
      <c r="F231" s="119" t="s">
        <v>168</v>
      </c>
      <c r="G231" s="119" t="s">
        <v>187</v>
      </c>
      <c r="H231" s="119" t="s">
        <v>167</v>
      </c>
      <c r="I231" s="119" t="s">
        <v>167</v>
      </c>
      <c r="J231" s="118">
        <v>260</v>
      </c>
      <c r="K231" s="119" t="s">
        <v>188</v>
      </c>
      <c r="L231" s="121" t="s">
        <v>530</v>
      </c>
      <c r="M231" s="128" t="s">
        <v>728</v>
      </c>
      <c r="N231" s="129"/>
      <c r="O231" s="118" t="s">
        <v>172</v>
      </c>
      <c r="P231" s="154"/>
      <c r="Q231" s="118" t="s">
        <v>248</v>
      </c>
      <c r="R231" s="277" t="s">
        <v>190</v>
      </c>
      <c r="S231" s="108" t="e">
        <f>SUMIF([3]DATA!$B$1:$B$65536,'Appendix O'!$AP231,[3]DATA!O$1:O$65536)</f>
        <v>#VALUE!</v>
      </c>
      <c r="T231" s="108">
        <v>9500</v>
      </c>
      <c r="U231" s="108" t="e">
        <f t="shared" si="53"/>
        <v>#VALUE!</v>
      </c>
      <c r="V231" s="108"/>
      <c r="W231" s="108">
        <v>7103</v>
      </c>
      <c r="X231" s="108">
        <v>7102.63</v>
      </c>
      <c r="Y231" s="108">
        <v>0</v>
      </c>
      <c r="Z231" s="108">
        <f t="shared" si="54"/>
        <v>7102.63</v>
      </c>
      <c r="AA231" s="108"/>
      <c r="AB231" s="108">
        <f t="shared" si="55"/>
        <v>0.36999999999989086</v>
      </c>
      <c r="AC231" s="111" t="e">
        <f t="shared" si="56"/>
        <v>#VALUE!</v>
      </c>
      <c r="AD231" s="111" t="e">
        <f t="shared" si="58"/>
        <v>#VALUE!</v>
      </c>
      <c r="AE231" s="112">
        <f t="shared" si="57"/>
        <v>0.99994790933408417</v>
      </c>
      <c r="AF231" s="201"/>
      <c r="AG231" s="113"/>
      <c r="AH231" s="114"/>
      <c r="AI231" s="115"/>
      <c r="AL231" s="182"/>
      <c r="AM231" s="182" t="s">
        <v>733</v>
      </c>
      <c r="AN231" s="227" t="s">
        <v>734</v>
      </c>
      <c r="AO231" s="107" t="s">
        <v>731</v>
      </c>
      <c r="AP231" s="117" t="str">
        <f t="shared" si="59"/>
        <v>710/020/5/05/1222</v>
      </c>
    </row>
    <row r="232" spans="1:42" ht="30" customHeight="1">
      <c r="A232" s="107" t="s">
        <v>101</v>
      </c>
      <c r="B232" s="118">
        <v>710020</v>
      </c>
      <c r="C232" s="118">
        <v>6</v>
      </c>
      <c r="D232" s="118">
        <v>36</v>
      </c>
      <c r="E232" s="118">
        <v>1001</v>
      </c>
      <c r="F232" s="119" t="s">
        <v>168</v>
      </c>
      <c r="G232" s="119" t="s">
        <v>710</v>
      </c>
      <c r="H232" s="119" t="s">
        <v>167</v>
      </c>
      <c r="I232" s="119" t="s">
        <v>167</v>
      </c>
      <c r="J232" s="118">
        <v>200</v>
      </c>
      <c r="K232" s="119" t="s">
        <v>188</v>
      </c>
      <c r="L232" s="121" t="s">
        <v>711</v>
      </c>
      <c r="M232" s="128" t="s">
        <v>728</v>
      </c>
      <c r="N232" s="129" t="s">
        <v>735</v>
      </c>
      <c r="O232" s="118"/>
      <c r="P232" s="154" t="s">
        <v>172</v>
      </c>
      <c r="Q232" s="118" t="s">
        <v>248</v>
      </c>
      <c r="R232" s="146" t="s">
        <v>226</v>
      </c>
      <c r="S232" s="108" t="e">
        <f>SUMIF([3]DATA!$B$1:$B$65536,'Appendix O'!$AP232,[3]DATA!O$1:O$65536)</f>
        <v>#VALUE!</v>
      </c>
      <c r="T232" s="108">
        <v>0</v>
      </c>
      <c r="U232" s="108" t="e">
        <f t="shared" si="53"/>
        <v>#VALUE!</v>
      </c>
      <c r="V232" s="108" t="e">
        <f>SUM(SUMIF([3]DATA!$B$1:$B$65536,'Appendix O'!$AP232,[3]DATA!P$1:P$65536),SUMIF([3]DATA!$B$1:$B$65536,'Appendix O'!$AP232,[3]DATA!Q$1:Q$65536))</f>
        <v>#VALUE!</v>
      </c>
      <c r="W232" s="108">
        <v>2100000</v>
      </c>
      <c r="X232" s="108">
        <v>3354.24</v>
      </c>
      <c r="Y232" s="108">
        <v>-3354.24</v>
      </c>
      <c r="Z232" s="108">
        <f t="shared" si="54"/>
        <v>0</v>
      </c>
      <c r="AA232" s="108"/>
      <c r="AB232" s="108">
        <f t="shared" si="55"/>
        <v>2100000</v>
      </c>
      <c r="AC232" s="111" t="e">
        <f t="shared" si="56"/>
        <v>#VALUE!</v>
      </c>
      <c r="AD232" s="111" t="e">
        <f t="shared" si="58"/>
        <v>#VALUE!</v>
      </c>
      <c r="AE232" s="112">
        <f t="shared" si="57"/>
        <v>0</v>
      </c>
      <c r="AF232" s="228" t="s">
        <v>736</v>
      </c>
      <c r="AG232" s="113" t="s">
        <v>737</v>
      </c>
      <c r="AH232" s="114" t="s">
        <v>395</v>
      </c>
      <c r="AI232" s="115" t="s">
        <v>738</v>
      </c>
      <c r="AK232" s="107" t="s">
        <v>248</v>
      </c>
      <c r="AL232" s="182"/>
      <c r="AM232" s="182" t="s">
        <v>739</v>
      </c>
      <c r="AN232" s="116" t="s">
        <v>693</v>
      </c>
      <c r="AO232" s="107" t="s">
        <v>740</v>
      </c>
      <c r="AP232" s="117" t="str">
        <f t="shared" si="59"/>
        <v>710/020/6/36/1001</v>
      </c>
    </row>
    <row r="233" spans="1:42" ht="30" customHeight="1">
      <c r="A233" s="107" t="s">
        <v>741</v>
      </c>
      <c r="B233" s="118">
        <v>710040</v>
      </c>
      <c r="C233" s="118">
        <v>6</v>
      </c>
      <c r="D233" s="119" t="s">
        <v>167</v>
      </c>
      <c r="E233" s="118">
        <v>1031</v>
      </c>
      <c r="F233" s="119" t="s">
        <v>168</v>
      </c>
      <c r="G233" s="119" t="s">
        <v>710</v>
      </c>
      <c r="H233" s="119" t="s">
        <v>167</v>
      </c>
      <c r="I233" s="119" t="s">
        <v>167</v>
      </c>
      <c r="J233" s="118">
        <v>270</v>
      </c>
      <c r="K233" s="119" t="s">
        <v>188</v>
      </c>
      <c r="L233" s="121" t="s">
        <v>530</v>
      </c>
      <c r="M233" s="121" t="s">
        <v>742</v>
      </c>
      <c r="N233" s="129" t="s">
        <v>214</v>
      </c>
      <c r="O233" s="118" t="s">
        <v>172</v>
      </c>
      <c r="P233" s="154"/>
      <c r="Q233" s="118" t="s">
        <v>973</v>
      </c>
      <c r="R233" s="277" t="s">
        <v>173</v>
      </c>
      <c r="S233" s="108" t="e">
        <f>SUMIF([3]DATA!$B$1:$B$65536,'Appendix O'!$AP233,[3]DATA!O$1:O$65536)</f>
        <v>#VALUE!</v>
      </c>
      <c r="T233" s="108">
        <v>-311895</v>
      </c>
      <c r="U233" s="108" t="e">
        <f t="shared" si="53"/>
        <v>#VALUE!</v>
      </c>
      <c r="V233" s="108"/>
      <c r="W233" s="108">
        <v>100268</v>
      </c>
      <c r="X233" s="108">
        <v>0</v>
      </c>
      <c r="Y233" s="108">
        <v>83600</v>
      </c>
      <c r="Z233" s="108">
        <f t="shared" si="54"/>
        <v>83600</v>
      </c>
      <c r="AA233" s="108"/>
      <c r="AB233" s="108">
        <f t="shared" si="55"/>
        <v>16668</v>
      </c>
      <c r="AC233" s="111" t="e">
        <f t="shared" si="56"/>
        <v>#VALUE!</v>
      </c>
      <c r="AD233" s="111" t="e">
        <f t="shared" si="58"/>
        <v>#VALUE!</v>
      </c>
      <c r="AE233" s="112">
        <f t="shared" si="57"/>
        <v>0.83376550843738784</v>
      </c>
      <c r="AF233" s="229" t="s">
        <v>743</v>
      </c>
      <c r="AG233" s="113" t="s">
        <v>744</v>
      </c>
      <c r="AH233" s="114" t="s">
        <v>395</v>
      </c>
      <c r="AI233" s="115" t="s">
        <v>172</v>
      </c>
      <c r="AJ233" s="107" t="s">
        <v>248</v>
      </c>
      <c r="AK233" s="107" t="s">
        <v>745</v>
      </c>
      <c r="AL233" s="182"/>
      <c r="AM233" s="182" t="s">
        <v>746</v>
      </c>
      <c r="AN233" s="116" t="s">
        <v>620</v>
      </c>
      <c r="AO233" s="107" t="s">
        <v>747</v>
      </c>
      <c r="AP233" s="117" t="str">
        <f t="shared" si="59"/>
        <v>710/040/6/01/1031</v>
      </c>
    </row>
    <row r="234" spans="1:42" ht="30" customHeight="1">
      <c r="A234" s="107" t="s">
        <v>748</v>
      </c>
      <c r="B234" s="118">
        <v>710020</v>
      </c>
      <c r="C234" s="118">
        <v>6</v>
      </c>
      <c r="D234" s="119" t="s">
        <v>167</v>
      </c>
      <c r="E234" s="118">
        <v>1032</v>
      </c>
      <c r="F234" s="119" t="s">
        <v>168</v>
      </c>
      <c r="G234" s="119" t="s">
        <v>710</v>
      </c>
      <c r="H234" s="119" t="s">
        <v>167</v>
      </c>
      <c r="I234" s="119" t="s">
        <v>167</v>
      </c>
      <c r="J234" s="118">
        <v>200</v>
      </c>
      <c r="K234" s="119" t="s">
        <v>188</v>
      </c>
      <c r="L234" s="121" t="s">
        <v>711</v>
      </c>
      <c r="M234" s="128" t="s">
        <v>728</v>
      </c>
      <c r="N234" s="129" t="s">
        <v>749</v>
      </c>
      <c r="O234" s="118" t="s">
        <v>172</v>
      </c>
      <c r="P234" s="154"/>
      <c r="Q234" s="118" t="s">
        <v>973</v>
      </c>
      <c r="R234" s="277" t="s">
        <v>173</v>
      </c>
      <c r="S234" s="108" t="e">
        <f>SUMIF([3]DATA!$B$1:$B$65536,'Appendix O'!$AP234,[3]DATA!O$1:O$65536)</f>
        <v>#VALUE!</v>
      </c>
      <c r="T234" s="108">
        <v>0</v>
      </c>
      <c r="U234" s="108" t="e">
        <f t="shared" si="53"/>
        <v>#VALUE!</v>
      </c>
      <c r="V234" s="108" t="e">
        <f>SUM(SUMIF([3]DATA!$B$1:$B$65536,'Appendix O'!$AP234,[3]DATA!P$1:P$65536),SUMIF([3]DATA!$B$1:$B$65536,'Appendix O'!$AP234,[3]DATA!Q$1:Q$65536))</f>
        <v>#VALUE!</v>
      </c>
      <c r="W234" s="108">
        <v>235495</v>
      </c>
      <c r="X234" s="108">
        <v>219641.90999999997</v>
      </c>
      <c r="Y234" s="108">
        <v>11339.25</v>
      </c>
      <c r="Z234" s="108">
        <f t="shared" si="54"/>
        <v>230981.15999999997</v>
      </c>
      <c r="AA234" s="108"/>
      <c r="AB234" s="108">
        <f t="shared" si="55"/>
        <v>4513.8400000000256</v>
      </c>
      <c r="AC234" s="111" t="e">
        <f t="shared" si="56"/>
        <v>#VALUE!</v>
      </c>
      <c r="AD234" s="111" t="e">
        <f t="shared" si="58"/>
        <v>#VALUE!</v>
      </c>
      <c r="AE234" s="112">
        <f t="shared" si="57"/>
        <v>0.98083254421537602</v>
      </c>
      <c r="AF234" s="229" t="s">
        <v>736</v>
      </c>
      <c r="AG234" s="113" t="s">
        <v>750</v>
      </c>
      <c r="AH234" s="114" t="s">
        <v>395</v>
      </c>
      <c r="AI234" s="115" t="s">
        <v>248</v>
      </c>
      <c r="AJ234" s="107" t="s">
        <v>248</v>
      </c>
      <c r="AK234" s="107" t="s">
        <v>248</v>
      </c>
      <c r="AL234" s="182"/>
      <c r="AM234" s="182" t="s">
        <v>751</v>
      </c>
      <c r="AN234" s="116">
        <v>41030</v>
      </c>
      <c r="AO234" s="107" t="s">
        <v>720</v>
      </c>
      <c r="AP234" s="117" t="str">
        <f t="shared" si="59"/>
        <v>710/020/6/01/1032</v>
      </c>
    </row>
    <row r="235" spans="1:42" ht="30" customHeight="1">
      <c r="A235" s="107" t="s">
        <v>752</v>
      </c>
      <c r="B235" s="118">
        <v>710020</v>
      </c>
      <c r="C235" s="118">
        <v>6</v>
      </c>
      <c r="D235" s="119" t="s">
        <v>167</v>
      </c>
      <c r="E235" s="118">
        <v>1033</v>
      </c>
      <c r="F235" s="119" t="s">
        <v>168</v>
      </c>
      <c r="G235" s="119" t="s">
        <v>710</v>
      </c>
      <c r="H235" s="119" t="s">
        <v>167</v>
      </c>
      <c r="I235" s="119" t="s">
        <v>167</v>
      </c>
      <c r="J235" s="118">
        <v>200</v>
      </c>
      <c r="K235" s="119" t="s">
        <v>188</v>
      </c>
      <c r="L235" s="121" t="s">
        <v>711</v>
      </c>
      <c r="M235" s="128" t="s">
        <v>728</v>
      </c>
      <c r="N235" s="129" t="s">
        <v>735</v>
      </c>
      <c r="O235" s="118"/>
      <c r="P235" s="154" t="s">
        <v>172</v>
      </c>
      <c r="Q235" s="118">
        <v>42</v>
      </c>
      <c r="R235" s="277" t="s">
        <v>173</v>
      </c>
      <c r="S235" s="108" t="e">
        <f>SUMIF([3]DATA!$B$1:$B$65536,'Appendix O'!$AP235,[3]DATA!O$1:O$65536)</f>
        <v>#VALUE!</v>
      </c>
      <c r="T235" s="108">
        <v>100000</v>
      </c>
      <c r="U235" s="108" t="e">
        <f t="shared" si="53"/>
        <v>#VALUE!</v>
      </c>
      <c r="V235" s="108"/>
      <c r="W235" s="108">
        <v>698124</v>
      </c>
      <c r="X235" s="108">
        <v>404287.12</v>
      </c>
      <c r="Y235" s="108">
        <v>94370</v>
      </c>
      <c r="Z235" s="108">
        <f t="shared" si="54"/>
        <v>498657.12</v>
      </c>
      <c r="AA235" s="108"/>
      <c r="AB235" s="108">
        <f t="shared" si="55"/>
        <v>199466.88</v>
      </c>
      <c r="AC235" s="111" t="e">
        <f t="shared" si="56"/>
        <v>#VALUE!</v>
      </c>
      <c r="AD235" s="111" t="e">
        <f t="shared" si="58"/>
        <v>#VALUE!</v>
      </c>
      <c r="AE235" s="112">
        <f t="shared" si="57"/>
        <v>0.71428158894408444</v>
      </c>
      <c r="AF235" s="228" t="s">
        <v>743</v>
      </c>
      <c r="AG235" s="113" t="s">
        <v>753</v>
      </c>
      <c r="AH235" s="114" t="s">
        <v>395</v>
      </c>
      <c r="AI235" s="115" t="s">
        <v>738</v>
      </c>
      <c r="AJ235" s="107" t="s">
        <v>248</v>
      </c>
      <c r="AK235" s="107" t="s">
        <v>248</v>
      </c>
      <c r="AL235" s="182"/>
      <c r="AM235" s="182" t="s">
        <v>754</v>
      </c>
      <c r="AN235" s="116" t="s">
        <v>755</v>
      </c>
      <c r="AO235" s="107" t="s">
        <v>720</v>
      </c>
      <c r="AP235" s="117" t="str">
        <f t="shared" si="59"/>
        <v>710/020/6/01/1033</v>
      </c>
    </row>
    <row r="236" spans="1:42" ht="30" customHeight="1">
      <c r="A236" s="107" t="s">
        <v>756</v>
      </c>
      <c r="B236" s="118">
        <v>710020</v>
      </c>
      <c r="C236" s="118">
        <v>5</v>
      </c>
      <c r="D236" s="119" t="s">
        <v>168</v>
      </c>
      <c r="E236" s="118">
        <v>1233</v>
      </c>
      <c r="F236" s="119" t="s">
        <v>168</v>
      </c>
      <c r="G236" s="119" t="s">
        <v>187</v>
      </c>
      <c r="H236" s="119" t="s">
        <v>167</v>
      </c>
      <c r="I236" s="119" t="s">
        <v>167</v>
      </c>
      <c r="J236" s="118">
        <v>270</v>
      </c>
      <c r="K236" s="119" t="s">
        <v>188</v>
      </c>
      <c r="L236" s="121" t="s">
        <v>530</v>
      </c>
      <c r="M236" s="128" t="s">
        <v>728</v>
      </c>
      <c r="N236" s="129"/>
      <c r="O236" s="118" t="s">
        <v>172</v>
      </c>
      <c r="P236" s="154"/>
      <c r="Q236" s="118" t="s">
        <v>248</v>
      </c>
      <c r="R236" s="277" t="s">
        <v>190</v>
      </c>
      <c r="S236" s="108" t="e">
        <f>SUMIF([3]DATA!$B$1:$B$65536,'Appendix O'!$AP236,[3]DATA!O$1:O$65536)</f>
        <v>#VALUE!</v>
      </c>
      <c r="T236" s="108">
        <v>9500</v>
      </c>
      <c r="U236" s="108" t="e">
        <f>SUM(S236:T236)</f>
        <v>#VALUE!</v>
      </c>
      <c r="V236" s="108"/>
      <c r="W236" s="108">
        <v>7235</v>
      </c>
      <c r="X236" s="108">
        <v>7234.21</v>
      </c>
      <c r="Y236" s="108">
        <v>0</v>
      </c>
      <c r="Z236" s="108">
        <f t="shared" si="54"/>
        <v>7234.21</v>
      </c>
      <c r="AA236" s="108"/>
      <c r="AB236" s="108">
        <f t="shared" si="55"/>
        <v>0.78999999999996362</v>
      </c>
      <c r="AC236" s="111" t="e">
        <f>IF(U236&lt;&gt;0,Z236/U236,0)</f>
        <v>#VALUE!</v>
      </c>
      <c r="AD236" s="111" t="e">
        <f t="shared" si="58"/>
        <v>#VALUE!</v>
      </c>
      <c r="AE236" s="112">
        <f t="shared" si="57"/>
        <v>0.999890808569454</v>
      </c>
      <c r="AF236" s="228" t="s">
        <v>743</v>
      </c>
      <c r="AG236" s="113" t="s">
        <v>753</v>
      </c>
      <c r="AH236" s="114" t="s">
        <v>395</v>
      </c>
      <c r="AI236" s="115" t="s">
        <v>738</v>
      </c>
      <c r="AJ236" s="107" t="s">
        <v>248</v>
      </c>
      <c r="AK236" s="107" t="s">
        <v>248</v>
      </c>
      <c r="AL236" s="182"/>
      <c r="AM236" s="182" t="s">
        <v>757</v>
      </c>
      <c r="AN236" s="116" t="s">
        <v>758</v>
      </c>
      <c r="AO236" s="107" t="s">
        <v>731</v>
      </c>
      <c r="AP236" s="117" t="str">
        <f t="shared" si="59"/>
        <v>710/020/5/05/1233</v>
      </c>
    </row>
    <row r="237" spans="1:42" ht="30" customHeight="1">
      <c r="A237" s="107" t="s">
        <v>759</v>
      </c>
      <c r="B237" s="118">
        <v>725010</v>
      </c>
      <c r="C237" s="118">
        <v>6</v>
      </c>
      <c r="D237" s="119">
        <v>1</v>
      </c>
      <c r="E237" s="118">
        <v>1105</v>
      </c>
      <c r="F237" s="119" t="s">
        <v>168</v>
      </c>
      <c r="G237" s="119" t="s">
        <v>722</v>
      </c>
      <c r="H237" s="119" t="s">
        <v>167</v>
      </c>
      <c r="I237" s="119" t="s">
        <v>167</v>
      </c>
      <c r="J237" s="118">
        <v>311</v>
      </c>
      <c r="K237" s="119" t="s">
        <v>169</v>
      </c>
      <c r="L237" s="121" t="s">
        <v>712</v>
      </c>
      <c r="M237" s="121" t="s">
        <v>712</v>
      </c>
      <c r="N237" s="129"/>
      <c r="O237" s="118"/>
      <c r="P237" s="154" t="s">
        <v>172</v>
      </c>
      <c r="Q237" s="118">
        <v>42</v>
      </c>
      <c r="R237" s="277" t="s">
        <v>173</v>
      </c>
      <c r="S237" s="108"/>
      <c r="T237" s="108"/>
      <c r="U237" s="108"/>
      <c r="V237" s="108"/>
      <c r="W237" s="230">
        <v>1999999</v>
      </c>
      <c r="X237" s="108"/>
      <c r="Y237" s="108">
        <v>401971</v>
      </c>
      <c r="Z237" s="108">
        <f t="shared" si="54"/>
        <v>401971</v>
      </c>
      <c r="AA237" s="108"/>
      <c r="AB237" s="108">
        <f t="shared" si="55"/>
        <v>1598028</v>
      </c>
      <c r="AC237" s="111"/>
      <c r="AD237" s="111"/>
      <c r="AE237" s="112">
        <v>0</v>
      </c>
      <c r="AF237" s="228"/>
      <c r="AG237" s="113"/>
      <c r="AH237" s="114"/>
      <c r="AI237" s="115"/>
      <c r="AL237" s="182"/>
      <c r="AM237" s="182"/>
      <c r="AN237" s="116"/>
      <c r="AO237" s="107"/>
      <c r="AP237" s="117"/>
    </row>
    <row r="238" spans="1:42" ht="30" customHeight="1">
      <c r="A238" s="107" t="s">
        <v>760</v>
      </c>
      <c r="B238" s="118">
        <v>725010</v>
      </c>
      <c r="C238" s="118">
        <v>6</v>
      </c>
      <c r="D238" s="119">
        <v>82</v>
      </c>
      <c r="E238" s="118">
        <v>1103</v>
      </c>
      <c r="F238" s="119" t="s">
        <v>168</v>
      </c>
      <c r="G238" s="119" t="s">
        <v>722</v>
      </c>
      <c r="H238" s="119" t="s">
        <v>187</v>
      </c>
      <c r="I238" s="119" t="s">
        <v>167</v>
      </c>
      <c r="J238" s="118">
        <v>360</v>
      </c>
      <c r="K238" s="119" t="s">
        <v>169</v>
      </c>
      <c r="L238" s="121" t="s">
        <v>712</v>
      </c>
      <c r="M238" s="121" t="s">
        <v>712</v>
      </c>
      <c r="N238" s="129" t="s">
        <v>761</v>
      </c>
      <c r="O238" s="118" t="s">
        <v>172</v>
      </c>
      <c r="P238" s="154"/>
      <c r="Q238" s="118" t="s">
        <v>973</v>
      </c>
      <c r="R238" s="277" t="s">
        <v>762</v>
      </c>
      <c r="S238" s="108"/>
      <c r="T238" s="108"/>
      <c r="U238" s="108"/>
      <c r="V238" s="108"/>
      <c r="W238" s="108">
        <v>11651923</v>
      </c>
      <c r="X238" s="108"/>
      <c r="Y238" s="108">
        <v>11651923</v>
      </c>
      <c r="Z238" s="108">
        <f t="shared" si="54"/>
        <v>11651923</v>
      </c>
      <c r="AA238" s="108"/>
      <c r="AB238" s="108">
        <f t="shared" si="55"/>
        <v>0</v>
      </c>
      <c r="AC238" s="111"/>
      <c r="AD238" s="111"/>
      <c r="AE238" s="112">
        <v>0</v>
      </c>
      <c r="AF238" s="228"/>
      <c r="AG238" s="113"/>
      <c r="AH238" s="114"/>
      <c r="AI238" s="115"/>
      <c r="AL238" s="182"/>
      <c r="AM238" s="182"/>
      <c r="AN238" s="116"/>
      <c r="AO238" s="107"/>
      <c r="AP238" s="117"/>
    </row>
    <row r="239" spans="1:42" ht="30" customHeight="1">
      <c r="A239" s="107" t="s">
        <v>763</v>
      </c>
      <c r="B239" s="118">
        <v>725015</v>
      </c>
      <c r="C239" s="118">
        <v>5</v>
      </c>
      <c r="D239" s="119" t="s">
        <v>168</v>
      </c>
      <c r="E239" s="118">
        <v>1212</v>
      </c>
      <c r="F239" s="119" t="s">
        <v>168</v>
      </c>
      <c r="G239" s="119" t="s">
        <v>187</v>
      </c>
      <c r="H239" s="119" t="s">
        <v>167</v>
      </c>
      <c r="I239" s="119" t="s">
        <v>167</v>
      </c>
      <c r="J239" s="118">
        <v>250</v>
      </c>
      <c r="K239" s="119" t="s">
        <v>188</v>
      </c>
      <c r="L239" s="128" t="s">
        <v>492</v>
      </c>
      <c r="M239" s="120" t="s">
        <v>491</v>
      </c>
      <c r="N239" s="129"/>
      <c r="O239" s="118" t="s">
        <v>172</v>
      </c>
      <c r="P239" s="154"/>
      <c r="Q239" s="118" t="s">
        <v>973</v>
      </c>
      <c r="R239" s="277" t="s">
        <v>190</v>
      </c>
      <c r="S239" s="108" t="e">
        <f>SUMIF([3]DATA!$B$1:$B$65536,'Appendix O'!$AP239,[3]DATA!O$1:O$65536)</f>
        <v>#VALUE!</v>
      </c>
      <c r="T239" s="108">
        <v>265000</v>
      </c>
      <c r="U239" s="108" t="e">
        <f t="shared" si="53"/>
        <v>#VALUE!</v>
      </c>
      <c r="V239" s="108"/>
      <c r="W239" s="108">
        <v>265000</v>
      </c>
      <c r="X239" s="108">
        <v>0</v>
      </c>
      <c r="Y239" s="108">
        <v>0</v>
      </c>
      <c r="Z239" s="108">
        <f t="shared" si="54"/>
        <v>0</v>
      </c>
      <c r="AA239" s="108"/>
      <c r="AB239" s="108">
        <f t="shared" si="55"/>
        <v>265000</v>
      </c>
      <c r="AC239" s="111" t="e">
        <f t="shared" si="56"/>
        <v>#VALUE!</v>
      </c>
      <c r="AD239" s="111" t="e">
        <f t="shared" si="58"/>
        <v>#VALUE!</v>
      </c>
      <c r="AE239" s="112">
        <f t="shared" si="57"/>
        <v>0</v>
      </c>
      <c r="AF239" s="228"/>
      <c r="AG239" s="113"/>
      <c r="AH239" s="114"/>
      <c r="AI239" s="115"/>
      <c r="AL239" s="182"/>
      <c r="AM239" s="182" t="s">
        <v>764</v>
      </c>
      <c r="AN239" s="227" t="s">
        <v>725</v>
      </c>
      <c r="AO239" s="107" t="s">
        <v>765</v>
      </c>
      <c r="AP239" s="117" t="str">
        <f t="shared" si="59"/>
        <v>725/015/5/05/1212</v>
      </c>
    </row>
    <row r="240" spans="1:42" ht="30" customHeight="1">
      <c r="A240" s="107" t="s">
        <v>766</v>
      </c>
      <c r="B240" s="118">
        <v>725020</v>
      </c>
      <c r="C240" s="118">
        <v>5</v>
      </c>
      <c r="D240" s="119" t="s">
        <v>168</v>
      </c>
      <c r="E240" s="118">
        <v>1213</v>
      </c>
      <c r="F240" s="119" t="s">
        <v>168</v>
      </c>
      <c r="G240" s="119" t="s">
        <v>187</v>
      </c>
      <c r="H240" s="119" t="s">
        <v>167</v>
      </c>
      <c r="I240" s="119" t="s">
        <v>167</v>
      </c>
      <c r="J240" s="118">
        <v>250</v>
      </c>
      <c r="K240" s="119" t="s">
        <v>188</v>
      </c>
      <c r="L240" s="128" t="s">
        <v>492</v>
      </c>
      <c r="M240" s="120" t="s">
        <v>491</v>
      </c>
      <c r="N240" s="129"/>
      <c r="O240" s="118" t="s">
        <v>172</v>
      </c>
      <c r="P240" s="154"/>
      <c r="Q240" s="118" t="s">
        <v>973</v>
      </c>
      <c r="R240" s="277" t="s">
        <v>190</v>
      </c>
      <c r="S240" s="108" t="e">
        <f>SUMIF([3]DATA!$B$1:$B$65536,'Appendix O'!$AP240,[3]DATA!O$1:O$65536)</f>
        <v>#VALUE!</v>
      </c>
      <c r="T240" s="108">
        <v>265000</v>
      </c>
      <c r="U240" s="108" t="e">
        <f t="shared" si="53"/>
        <v>#VALUE!</v>
      </c>
      <c r="V240" s="108"/>
      <c r="W240" s="108">
        <v>265000</v>
      </c>
      <c r="X240" s="108">
        <v>0</v>
      </c>
      <c r="Y240" s="108">
        <v>0</v>
      </c>
      <c r="Z240" s="108">
        <f t="shared" si="54"/>
        <v>0</v>
      </c>
      <c r="AA240" s="108"/>
      <c r="AB240" s="108">
        <f t="shared" si="55"/>
        <v>265000</v>
      </c>
      <c r="AC240" s="111" t="e">
        <f t="shared" si="56"/>
        <v>#VALUE!</v>
      </c>
      <c r="AD240" s="111" t="e">
        <f t="shared" si="58"/>
        <v>#VALUE!</v>
      </c>
      <c r="AE240" s="112">
        <f t="shared" si="57"/>
        <v>0</v>
      </c>
      <c r="AF240" s="228"/>
      <c r="AG240" s="113"/>
      <c r="AH240" s="114"/>
      <c r="AI240" s="115"/>
      <c r="AL240" s="182"/>
      <c r="AM240" s="182" t="s">
        <v>764</v>
      </c>
      <c r="AN240" s="227" t="s">
        <v>725</v>
      </c>
      <c r="AO240" s="107" t="s">
        <v>765</v>
      </c>
      <c r="AP240" s="117" t="str">
        <f t="shared" si="59"/>
        <v>725/020/5/05/1213</v>
      </c>
    </row>
    <row r="241" spans="1:43" ht="30" customHeight="1">
      <c r="A241" s="107" t="s">
        <v>767</v>
      </c>
      <c r="B241" s="118">
        <v>725015</v>
      </c>
      <c r="C241" s="118">
        <v>6</v>
      </c>
      <c r="D241" s="119" t="s">
        <v>167</v>
      </c>
      <c r="E241" s="118">
        <v>1034</v>
      </c>
      <c r="F241" s="119" t="s">
        <v>168</v>
      </c>
      <c r="G241" s="119" t="s">
        <v>722</v>
      </c>
      <c r="H241" s="119" t="s">
        <v>187</v>
      </c>
      <c r="I241" s="119" t="s">
        <v>167</v>
      </c>
      <c r="J241" s="118">
        <v>270</v>
      </c>
      <c r="K241" s="119" t="s">
        <v>188</v>
      </c>
      <c r="L241" s="120" t="s">
        <v>189</v>
      </c>
      <c r="M241" s="121" t="s">
        <v>712</v>
      </c>
      <c r="N241" s="129" t="s">
        <v>749</v>
      </c>
      <c r="O241" s="118" t="s">
        <v>172</v>
      </c>
      <c r="P241" s="154"/>
      <c r="Q241" s="118" t="s">
        <v>973</v>
      </c>
      <c r="R241" s="277" t="s">
        <v>173</v>
      </c>
      <c r="S241" s="108" t="e">
        <f>SUMIF([3]DATA!$B$1:$B$65536,'Appendix O'!$AP241,[3]DATA!O$1:O$65536)</f>
        <v>#VALUE!</v>
      </c>
      <c r="T241" s="108">
        <v>-161398</v>
      </c>
      <c r="U241" s="108" t="e">
        <f t="shared" si="53"/>
        <v>#VALUE!</v>
      </c>
      <c r="V241" s="108"/>
      <c r="W241" s="108">
        <v>18602</v>
      </c>
      <c r="X241" s="108">
        <v>18186.669999999998</v>
      </c>
      <c r="Y241" s="108">
        <v>0</v>
      </c>
      <c r="Z241" s="108">
        <f t="shared" si="54"/>
        <v>18186.669999999998</v>
      </c>
      <c r="AA241" s="108"/>
      <c r="AB241" s="108">
        <f t="shared" si="55"/>
        <v>415.33000000000175</v>
      </c>
      <c r="AC241" s="111" t="e">
        <f t="shared" si="56"/>
        <v>#VALUE!</v>
      </c>
      <c r="AD241" s="111" t="e">
        <f t="shared" si="58"/>
        <v>#VALUE!</v>
      </c>
      <c r="AE241" s="112">
        <f t="shared" si="57"/>
        <v>0.97767283087840007</v>
      </c>
      <c r="AF241" s="114"/>
      <c r="AG241" s="113" t="s">
        <v>768</v>
      </c>
      <c r="AH241" s="114" t="s">
        <v>384</v>
      </c>
      <c r="AI241" s="115" t="s">
        <v>384</v>
      </c>
      <c r="AJ241" s="107" t="s">
        <v>384</v>
      </c>
      <c r="AK241" s="107" t="s">
        <v>384</v>
      </c>
      <c r="AL241" s="182"/>
      <c r="AM241" s="182" t="s">
        <v>330</v>
      </c>
      <c r="AN241" s="227" t="s">
        <v>769</v>
      </c>
      <c r="AO241" s="107" t="s">
        <v>330</v>
      </c>
      <c r="AP241" s="117" t="str">
        <f t="shared" si="59"/>
        <v>725/015/6/01/1034</v>
      </c>
    </row>
    <row r="242" spans="1:43" ht="30" customHeight="1">
      <c r="A242" s="107" t="s">
        <v>770</v>
      </c>
      <c r="B242" s="118">
        <v>725020</v>
      </c>
      <c r="C242" s="118">
        <v>4</v>
      </c>
      <c r="D242" s="119" t="s">
        <v>167</v>
      </c>
      <c r="E242" s="118">
        <v>1021</v>
      </c>
      <c r="F242" s="119" t="s">
        <v>168</v>
      </c>
      <c r="G242" s="119" t="s">
        <v>722</v>
      </c>
      <c r="H242" s="119" t="s">
        <v>187</v>
      </c>
      <c r="I242" s="119" t="s">
        <v>167</v>
      </c>
      <c r="J242" s="118">
        <v>250</v>
      </c>
      <c r="K242" s="119" t="s">
        <v>188</v>
      </c>
      <c r="L242" s="121" t="s">
        <v>712</v>
      </c>
      <c r="M242" s="121" t="s">
        <v>712</v>
      </c>
      <c r="N242" s="129" t="s">
        <v>592</v>
      </c>
      <c r="O242" s="118" t="s">
        <v>172</v>
      </c>
      <c r="P242" s="154"/>
      <c r="Q242" s="118" t="s">
        <v>973</v>
      </c>
      <c r="R242" s="277" t="s">
        <v>190</v>
      </c>
      <c r="S242" s="108" t="e">
        <f>SUMIF([3]DATA!$B$1:$B$65536,'Appendix O'!$AP242,[3]DATA!O$1:O$65536)</f>
        <v>#VALUE!</v>
      </c>
      <c r="T242" s="108">
        <v>0</v>
      </c>
      <c r="U242" s="108" t="e">
        <f t="shared" si="53"/>
        <v>#VALUE!</v>
      </c>
      <c r="V242" s="108" t="e">
        <f>SUM(SUMIF([3]DATA!$B$1:$B$65536,'Appendix O'!$AP242,[3]DATA!P$1:P$65536),SUMIF([3]DATA!$B$1:$B$65536,'Appendix O'!$AP242,[3]DATA!Q$1:Q$65536))</f>
        <v>#VALUE!</v>
      </c>
      <c r="W242" s="108">
        <v>450000</v>
      </c>
      <c r="X242" s="108">
        <v>0</v>
      </c>
      <c r="Y242" s="108">
        <v>42607.82</v>
      </c>
      <c r="Z242" s="108">
        <f t="shared" si="54"/>
        <v>42607.82</v>
      </c>
      <c r="AA242" s="108"/>
      <c r="AB242" s="108">
        <f t="shared" si="55"/>
        <v>407392.18</v>
      </c>
      <c r="AC242" s="111" t="e">
        <f t="shared" si="56"/>
        <v>#VALUE!</v>
      </c>
      <c r="AD242" s="111" t="e">
        <f t="shared" si="58"/>
        <v>#VALUE!</v>
      </c>
      <c r="AE242" s="112">
        <f t="shared" si="57"/>
        <v>9.4684044444444448E-2</v>
      </c>
      <c r="AF242" s="114"/>
      <c r="AG242" s="113" t="s">
        <v>642</v>
      </c>
      <c r="AH242" s="114" t="s">
        <v>384</v>
      </c>
      <c r="AI242" s="115" t="s">
        <v>384</v>
      </c>
      <c r="AJ242" s="107" t="s">
        <v>384</v>
      </c>
      <c r="AK242" s="107" t="s">
        <v>384</v>
      </c>
      <c r="AL242" s="182"/>
      <c r="AM242" s="182" t="s">
        <v>771</v>
      </c>
      <c r="AN242" s="227" t="s">
        <v>772</v>
      </c>
      <c r="AO242" s="107" t="s">
        <v>765</v>
      </c>
      <c r="AP242" s="117" t="str">
        <f t="shared" si="59"/>
        <v>725/020/4/01/1021</v>
      </c>
    </row>
    <row r="243" spans="1:43" ht="30" customHeight="1">
      <c r="A243" s="107" t="s">
        <v>773</v>
      </c>
      <c r="B243" s="118">
        <v>725020</v>
      </c>
      <c r="C243" s="118">
        <v>5</v>
      </c>
      <c r="D243" s="119" t="s">
        <v>168</v>
      </c>
      <c r="E243" s="118">
        <v>1210</v>
      </c>
      <c r="F243" s="119" t="s">
        <v>168</v>
      </c>
      <c r="G243" s="119" t="s">
        <v>187</v>
      </c>
      <c r="H243" s="119" t="s">
        <v>167</v>
      </c>
      <c r="I243" s="119" t="s">
        <v>167</v>
      </c>
      <c r="J243" s="118">
        <v>250</v>
      </c>
      <c r="K243" s="119" t="s">
        <v>188</v>
      </c>
      <c r="L243" s="128" t="s">
        <v>492</v>
      </c>
      <c r="M243" s="120" t="s">
        <v>491</v>
      </c>
      <c r="N243" s="129"/>
      <c r="O243" s="118" t="s">
        <v>172</v>
      </c>
      <c r="P243" s="154"/>
      <c r="Q243" s="118" t="s">
        <v>973</v>
      </c>
      <c r="R243" s="277" t="s">
        <v>190</v>
      </c>
      <c r="S243" s="108" t="e">
        <f>SUMIF([3]DATA!$B$1:$B$65536,'Appendix O'!$AP243,[3]DATA!O$1:O$65536)</f>
        <v>#VALUE!</v>
      </c>
      <c r="T243" s="108">
        <v>220000</v>
      </c>
      <c r="U243" s="108" t="e">
        <f t="shared" si="53"/>
        <v>#VALUE!</v>
      </c>
      <c r="V243" s="108"/>
      <c r="W243" s="108">
        <v>220000</v>
      </c>
      <c r="X243" s="108">
        <v>0</v>
      </c>
      <c r="Y243" s="108">
        <v>0</v>
      </c>
      <c r="Z243" s="108">
        <f t="shared" si="54"/>
        <v>0</v>
      </c>
      <c r="AA243" s="108"/>
      <c r="AB243" s="108">
        <f t="shared" si="55"/>
        <v>220000</v>
      </c>
      <c r="AC243" s="111" t="e">
        <f t="shared" si="56"/>
        <v>#VALUE!</v>
      </c>
      <c r="AD243" s="111" t="e">
        <f t="shared" si="58"/>
        <v>#VALUE!</v>
      </c>
      <c r="AE243" s="112">
        <f t="shared" si="57"/>
        <v>0</v>
      </c>
      <c r="AF243" s="114"/>
      <c r="AG243" s="113"/>
      <c r="AH243" s="114"/>
      <c r="AI243" s="115"/>
      <c r="AL243" s="182"/>
      <c r="AM243" s="182" t="s">
        <v>764</v>
      </c>
      <c r="AN243" s="227" t="s">
        <v>725</v>
      </c>
      <c r="AO243" s="107" t="s">
        <v>765</v>
      </c>
      <c r="AP243" s="117" t="str">
        <f t="shared" si="59"/>
        <v>725/020/5/05/1210</v>
      </c>
    </row>
    <row r="244" spans="1:43" ht="30" customHeight="1">
      <c r="A244" s="107" t="s">
        <v>774</v>
      </c>
      <c r="B244" s="118">
        <v>725035</v>
      </c>
      <c r="C244" s="118">
        <v>4</v>
      </c>
      <c r="D244" s="119" t="s">
        <v>167</v>
      </c>
      <c r="E244" s="118">
        <v>1022</v>
      </c>
      <c r="F244" s="119" t="s">
        <v>168</v>
      </c>
      <c r="G244" s="119" t="s">
        <v>722</v>
      </c>
      <c r="H244" s="119" t="s">
        <v>187</v>
      </c>
      <c r="I244" s="119" t="s">
        <v>167</v>
      </c>
      <c r="J244" s="118">
        <v>312</v>
      </c>
      <c r="K244" s="119" t="s">
        <v>188</v>
      </c>
      <c r="L244" s="121" t="s">
        <v>712</v>
      </c>
      <c r="M244" s="121" t="s">
        <v>712</v>
      </c>
      <c r="N244" s="129" t="s">
        <v>521</v>
      </c>
      <c r="O244" s="118" t="s">
        <v>172</v>
      </c>
      <c r="P244" s="154"/>
      <c r="Q244" s="118" t="s">
        <v>973</v>
      </c>
      <c r="R244" s="277" t="s">
        <v>190</v>
      </c>
      <c r="S244" s="108" t="e">
        <f>SUMIF([3]DATA!$B$1:$B$65536,'Appendix O'!$AP244,[3]DATA!O$1:O$65536)</f>
        <v>#VALUE!</v>
      </c>
      <c r="T244" s="108">
        <v>0</v>
      </c>
      <c r="U244" s="108" t="e">
        <f t="shared" si="53"/>
        <v>#VALUE!</v>
      </c>
      <c r="V244" s="108" t="e">
        <f>SUM(SUMIF([3]DATA!$B$1:$B$65536,'Appendix O'!$AP244,[3]DATA!P$1:P$65536),SUMIF([3]DATA!$B$1:$B$65536,'Appendix O'!$AP244,[3]DATA!Q$1:Q$65536))</f>
        <v>#VALUE!</v>
      </c>
      <c r="W244" s="108">
        <v>1000000</v>
      </c>
      <c r="X244" s="108">
        <v>3298.68</v>
      </c>
      <c r="Y244" s="108">
        <v>-3298.68</v>
      </c>
      <c r="Z244" s="108">
        <f t="shared" si="54"/>
        <v>0</v>
      </c>
      <c r="AA244" s="108"/>
      <c r="AB244" s="108">
        <f t="shared" si="55"/>
        <v>1000000</v>
      </c>
      <c r="AC244" s="111" t="e">
        <f t="shared" si="56"/>
        <v>#VALUE!</v>
      </c>
      <c r="AD244" s="111" t="e">
        <f t="shared" si="58"/>
        <v>#VALUE!</v>
      </c>
      <c r="AE244" s="112">
        <f t="shared" si="57"/>
        <v>0</v>
      </c>
      <c r="AF244" s="114"/>
      <c r="AG244" s="113" t="s">
        <v>642</v>
      </c>
      <c r="AH244" s="114" t="s">
        <v>384</v>
      </c>
      <c r="AI244" s="115" t="s">
        <v>384</v>
      </c>
      <c r="AJ244" s="107" t="s">
        <v>384</v>
      </c>
      <c r="AK244" s="107" t="s">
        <v>384</v>
      </c>
      <c r="AL244" s="182"/>
      <c r="AM244" s="182" t="s">
        <v>775</v>
      </c>
      <c r="AN244" s="116">
        <v>41090</v>
      </c>
      <c r="AO244" s="107" t="s">
        <v>776</v>
      </c>
      <c r="AP244" s="117" t="str">
        <f t="shared" si="59"/>
        <v>725/035/4/01/1022</v>
      </c>
    </row>
    <row r="245" spans="1:43" ht="30" customHeight="1">
      <c r="A245" s="107" t="s">
        <v>777</v>
      </c>
      <c r="B245" s="119" t="s">
        <v>778</v>
      </c>
      <c r="C245" s="118">
        <v>6</v>
      </c>
      <c r="D245" s="119" t="s">
        <v>167</v>
      </c>
      <c r="E245" s="118">
        <v>1035</v>
      </c>
      <c r="F245" s="119" t="s">
        <v>168</v>
      </c>
      <c r="G245" s="119" t="s">
        <v>722</v>
      </c>
      <c r="H245" s="119" t="s">
        <v>187</v>
      </c>
      <c r="I245" s="119" t="s">
        <v>167</v>
      </c>
      <c r="J245" s="118">
        <v>360</v>
      </c>
      <c r="K245" s="119" t="s">
        <v>169</v>
      </c>
      <c r="L245" s="121" t="s">
        <v>712</v>
      </c>
      <c r="M245" s="121" t="s">
        <v>712</v>
      </c>
      <c r="N245" s="129" t="s">
        <v>761</v>
      </c>
      <c r="O245" s="118" t="s">
        <v>172</v>
      </c>
      <c r="P245" s="154"/>
      <c r="Q245" s="118" t="s">
        <v>973</v>
      </c>
      <c r="R245" s="277" t="s">
        <v>173</v>
      </c>
      <c r="S245" s="108" t="e">
        <f>SUMIF([3]DATA!$B$1:$B$65536,'Appendix O'!$AP245,[3]DATA!O$1:O$65536)</f>
        <v>#VALUE!</v>
      </c>
      <c r="T245" s="108">
        <v>4456705</v>
      </c>
      <c r="U245" s="108" t="e">
        <f t="shared" si="53"/>
        <v>#VALUE!</v>
      </c>
      <c r="V245" s="108"/>
      <c r="W245" s="108">
        <v>4106923</v>
      </c>
      <c r="X245" s="108">
        <v>11911338.359999999</v>
      </c>
      <c r="Y245" s="108">
        <v>-10623800.119999999</v>
      </c>
      <c r="Z245" s="108">
        <f t="shared" si="54"/>
        <v>1287538.2400000002</v>
      </c>
      <c r="AA245" s="108"/>
      <c r="AB245" s="108">
        <f t="shared" si="55"/>
        <v>2819384.76</v>
      </c>
      <c r="AC245" s="111" t="e">
        <f t="shared" si="56"/>
        <v>#VALUE!</v>
      </c>
      <c r="AD245" s="111" t="e">
        <f t="shared" si="58"/>
        <v>#VALUE!</v>
      </c>
      <c r="AE245" s="112">
        <f t="shared" si="57"/>
        <v>0.31350435350261013</v>
      </c>
      <c r="AF245" s="114"/>
      <c r="AG245" s="113" t="s">
        <v>642</v>
      </c>
      <c r="AH245" s="114" t="s">
        <v>384</v>
      </c>
      <c r="AI245" s="115" t="s">
        <v>384</v>
      </c>
      <c r="AJ245" s="107" t="s">
        <v>779</v>
      </c>
      <c r="AK245" s="107" t="s">
        <v>384</v>
      </c>
      <c r="AL245" s="182"/>
      <c r="AM245" s="182" t="s">
        <v>780</v>
      </c>
      <c r="AN245" s="116" t="s">
        <v>758</v>
      </c>
      <c r="AO245" s="107" t="s">
        <v>330</v>
      </c>
      <c r="AP245" s="117" t="str">
        <f t="shared" si="59"/>
        <v>725/010/6/01/1035</v>
      </c>
    </row>
    <row r="246" spans="1:43" ht="30" customHeight="1">
      <c r="A246" s="107" t="s">
        <v>781</v>
      </c>
      <c r="B246" s="118">
        <v>725010</v>
      </c>
      <c r="C246" s="118">
        <v>6</v>
      </c>
      <c r="D246" s="119" t="s">
        <v>167</v>
      </c>
      <c r="E246" s="118">
        <v>1036</v>
      </c>
      <c r="F246" s="119" t="s">
        <v>168</v>
      </c>
      <c r="G246" s="119" t="s">
        <v>722</v>
      </c>
      <c r="H246" s="119" t="s">
        <v>187</v>
      </c>
      <c r="I246" s="119" t="s">
        <v>167</v>
      </c>
      <c r="J246" s="118">
        <v>360</v>
      </c>
      <c r="K246" s="119" t="s">
        <v>169</v>
      </c>
      <c r="L246" s="121" t="s">
        <v>712</v>
      </c>
      <c r="M246" s="121" t="s">
        <v>712</v>
      </c>
      <c r="N246" s="129" t="s">
        <v>761</v>
      </c>
      <c r="O246" s="118" t="s">
        <v>172</v>
      </c>
      <c r="P246" s="154"/>
      <c r="Q246" s="118" t="s">
        <v>973</v>
      </c>
      <c r="R246" s="277" t="s">
        <v>173</v>
      </c>
      <c r="S246" s="108" t="e">
        <f>SUMIF([3]DATA!$B$1:$B$65536,'Appendix O'!$AP246,[3]DATA!O$1:O$65536)</f>
        <v>#VALUE!</v>
      </c>
      <c r="T246" s="108">
        <v>-503399</v>
      </c>
      <c r="U246" s="108" t="e">
        <f t="shared" si="53"/>
        <v>#VALUE!</v>
      </c>
      <c r="V246" s="108"/>
      <c r="W246" s="108">
        <v>2371404</v>
      </c>
      <c r="X246" s="108">
        <v>1575941.33</v>
      </c>
      <c r="Y246" s="108">
        <v>364836.76</v>
      </c>
      <c r="Z246" s="108">
        <f t="shared" si="54"/>
        <v>1940778.09</v>
      </c>
      <c r="AA246" s="108"/>
      <c r="AB246" s="108">
        <f t="shared" si="55"/>
        <v>430625.90999999992</v>
      </c>
      <c r="AC246" s="111" t="e">
        <f t="shared" si="56"/>
        <v>#VALUE!</v>
      </c>
      <c r="AD246" s="111" t="e">
        <f t="shared" si="58"/>
        <v>#VALUE!</v>
      </c>
      <c r="AE246" s="112">
        <f t="shared" si="57"/>
        <v>0.81840887929682171</v>
      </c>
      <c r="AF246" s="114"/>
      <c r="AG246" s="113" t="s">
        <v>642</v>
      </c>
      <c r="AH246" s="114" t="s">
        <v>384</v>
      </c>
      <c r="AI246" s="115" t="s">
        <v>384</v>
      </c>
      <c r="AJ246" s="107" t="s">
        <v>779</v>
      </c>
      <c r="AK246" s="107" t="s">
        <v>384</v>
      </c>
      <c r="AL246" s="182"/>
      <c r="AM246" s="182" t="s">
        <v>782</v>
      </c>
      <c r="AN246" s="227" t="s">
        <v>725</v>
      </c>
      <c r="AO246" s="107" t="s">
        <v>330</v>
      </c>
      <c r="AP246" s="117" t="str">
        <f t="shared" si="59"/>
        <v>725/010/6/01/1036</v>
      </c>
    </row>
    <row r="247" spans="1:43" ht="30" customHeight="1">
      <c r="A247" s="107" t="s">
        <v>759</v>
      </c>
      <c r="B247" s="118">
        <v>725010</v>
      </c>
      <c r="C247" s="118">
        <v>6</v>
      </c>
      <c r="D247" s="119">
        <v>82</v>
      </c>
      <c r="E247" s="118">
        <v>1102</v>
      </c>
      <c r="F247" s="119" t="s">
        <v>168</v>
      </c>
      <c r="G247" s="119" t="s">
        <v>722</v>
      </c>
      <c r="H247" s="119" t="s">
        <v>167</v>
      </c>
      <c r="I247" s="119" t="s">
        <v>167</v>
      </c>
      <c r="J247" s="118">
        <v>311</v>
      </c>
      <c r="K247" s="119" t="s">
        <v>169</v>
      </c>
      <c r="L247" s="121" t="s">
        <v>712</v>
      </c>
      <c r="M247" s="121" t="s">
        <v>712</v>
      </c>
      <c r="N247" s="129"/>
      <c r="O247" s="118"/>
      <c r="P247" s="154" t="s">
        <v>172</v>
      </c>
      <c r="Q247" s="118">
        <v>37</v>
      </c>
      <c r="R247" s="284" t="s">
        <v>422</v>
      </c>
      <c r="S247" s="108" t="e">
        <f>SUMIF([3]DATA!$B$1:$B$65536,'Appendix O'!$AP247,[3]DATA!O$1:O$65536)</f>
        <v>#VALUE!</v>
      </c>
      <c r="T247" s="108">
        <v>2000000</v>
      </c>
      <c r="U247" s="108" t="e">
        <f t="shared" si="53"/>
        <v>#VALUE!</v>
      </c>
      <c r="V247" s="108"/>
      <c r="W247" s="230">
        <v>1</v>
      </c>
      <c r="X247" s="108">
        <v>401971.16</v>
      </c>
      <c r="Y247" s="108">
        <v>-401971</v>
      </c>
      <c r="Z247" s="108">
        <f t="shared" si="54"/>
        <v>0.15999999997438863</v>
      </c>
      <c r="AA247" s="108"/>
      <c r="AB247" s="108">
        <f t="shared" si="55"/>
        <v>0.84000000002561137</v>
      </c>
      <c r="AC247" s="111" t="e">
        <f t="shared" si="56"/>
        <v>#VALUE!</v>
      </c>
      <c r="AD247" s="111" t="e">
        <f t="shared" si="58"/>
        <v>#VALUE!</v>
      </c>
      <c r="AE247" s="112">
        <f t="shared" si="57"/>
        <v>0.15999999997438863</v>
      </c>
      <c r="AF247" s="114"/>
      <c r="AG247" s="113"/>
      <c r="AH247" s="114"/>
      <c r="AI247" s="115"/>
      <c r="AL247" s="182"/>
      <c r="AM247" s="182" t="s">
        <v>783</v>
      </c>
      <c r="AN247" s="227" t="s">
        <v>716</v>
      </c>
      <c r="AO247" s="107" t="s">
        <v>784</v>
      </c>
      <c r="AP247" s="117" t="str">
        <f t="shared" si="59"/>
        <v>725/010/6/82/1102</v>
      </c>
    </row>
    <row r="248" spans="1:43" ht="30" customHeight="1">
      <c r="A248" s="107" t="s">
        <v>785</v>
      </c>
      <c r="B248" s="118">
        <v>725055</v>
      </c>
      <c r="C248" s="118">
        <v>6</v>
      </c>
      <c r="D248" s="119">
        <v>89</v>
      </c>
      <c r="E248" s="118">
        <v>1100</v>
      </c>
      <c r="F248" s="119" t="s">
        <v>168</v>
      </c>
      <c r="G248" s="119" t="s">
        <v>722</v>
      </c>
      <c r="H248" s="119" t="s">
        <v>167</v>
      </c>
      <c r="I248" s="119" t="s">
        <v>167</v>
      </c>
      <c r="J248" s="118">
        <v>311</v>
      </c>
      <c r="K248" s="119" t="s">
        <v>169</v>
      </c>
      <c r="L248" s="121" t="s">
        <v>712</v>
      </c>
      <c r="M248" s="121" t="s">
        <v>712</v>
      </c>
      <c r="N248" s="129"/>
      <c r="O248" s="118"/>
      <c r="P248" s="154" t="s">
        <v>172</v>
      </c>
      <c r="Q248" s="118" t="s">
        <v>973</v>
      </c>
      <c r="R248" s="146" t="s">
        <v>786</v>
      </c>
      <c r="S248" s="108" t="e">
        <f>SUMIF([3]DATA!$B$1:$B$65536,'Appendix O'!$AP248,[3]DATA!O$1:O$65536)</f>
        <v>#VALUE!</v>
      </c>
      <c r="T248" s="108">
        <v>41025</v>
      </c>
      <c r="U248" s="108" t="e">
        <f t="shared" si="53"/>
        <v>#VALUE!</v>
      </c>
      <c r="V248" s="108"/>
      <c r="W248" s="108">
        <v>41025</v>
      </c>
      <c r="X248" s="108">
        <v>0</v>
      </c>
      <c r="Y248" s="108">
        <v>0</v>
      </c>
      <c r="Z248" s="108">
        <f t="shared" si="54"/>
        <v>0</v>
      </c>
      <c r="AA248" s="108"/>
      <c r="AB248" s="108">
        <f t="shared" si="55"/>
        <v>41025</v>
      </c>
      <c r="AC248" s="111" t="e">
        <f t="shared" si="56"/>
        <v>#VALUE!</v>
      </c>
      <c r="AD248" s="111" t="e">
        <f t="shared" si="58"/>
        <v>#VALUE!</v>
      </c>
      <c r="AE248" s="112">
        <f t="shared" si="57"/>
        <v>0</v>
      </c>
      <c r="AF248" s="114"/>
      <c r="AG248" s="113"/>
      <c r="AH248" s="114"/>
      <c r="AI248" s="115"/>
      <c r="AL248" s="182"/>
      <c r="AM248" s="182"/>
      <c r="AN248" s="116"/>
      <c r="AO248" s="107" t="s">
        <v>787</v>
      </c>
      <c r="AP248" s="117" t="str">
        <f t="shared" si="59"/>
        <v>725/055/6/89/1100</v>
      </c>
    </row>
    <row r="249" spans="1:43" ht="30" customHeight="1">
      <c r="A249" s="107" t="s">
        <v>788</v>
      </c>
      <c r="B249" s="118">
        <v>725055</v>
      </c>
      <c r="C249" s="118">
        <v>6</v>
      </c>
      <c r="D249" s="119" t="s">
        <v>789</v>
      </c>
      <c r="E249" s="118">
        <v>1001</v>
      </c>
      <c r="F249" s="119" t="s">
        <v>168</v>
      </c>
      <c r="G249" s="119" t="s">
        <v>722</v>
      </c>
      <c r="H249" s="119" t="s">
        <v>710</v>
      </c>
      <c r="I249" s="119" t="s">
        <v>167</v>
      </c>
      <c r="J249" s="118">
        <v>320</v>
      </c>
      <c r="K249" s="119" t="s">
        <v>169</v>
      </c>
      <c r="L249" s="231" t="s">
        <v>719</v>
      </c>
      <c r="M249" s="121" t="s">
        <v>712</v>
      </c>
      <c r="N249" s="129" t="s">
        <v>678</v>
      </c>
      <c r="O249" s="118"/>
      <c r="P249" s="154" t="s">
        <v>172</v>
      </c>
      <c r="Q249" s="118" t="s">
        <v>973</v>
      </c>
      <c r="R249" s="146" t="s">
        <v>786</v>
      </c>
      <c r="S249" s="108" t="e">
        <f>SUMIF([3]DATA!$B$1:$B$65536,'Appendix O'!$AP249,[3]DATA!O$1:O$65536)</f>
        <v>#VALUE!</v>
      </c>
      <c r="T249" s="108">
        <v>-7150</v>
      </c>
      <c r="U249" s="108" t="e">
        <f t="shared" si="53"/>
        <v>#VALUE!</v>
      </c>
      <c r="V249" s="108"/>
      <c r="W249" s="108">
        <v>36790</v>
      </c>
      <c r="X249" s="108">
        <v>23729.759999999998</v>
      </c>
      <c r="Y249" s="108">
        <v>0</v>
      </c>
      <c r="Z249" s="108">
        <f t="shared" si="54"/>
        <v>23729.759999999998</v>
      </c>
      <c r="AA249" s="108"/>
      <c r="AB249" s="108">
        <f t="shared" si="55"/>
        <v>13060.240000000002</v>
      </c>
      <c r="AC249" s="111" t="e">
        <f t="shared" si="56"/>
        <v>#VALUE!</v>
      </c>
      <c r="AD249" s="111" t="e">
        <f t="shared" si="58"/>
        <v>#VALUE!</v>
      </c>
      <c r="AE249" s="112">
        <f t="shared" si="57"/>
        <v>0.64500570807284585</v>
      </c>
      <c r="AF249" s="228" t="s">
        <v>790</v>
      </c>
      <c r="AG249" s="113" t="s">
        <v>642</v>
      </c>
      <c r="AH249" s="114" t="s">
        <v>384</v>
      </c>
      <c r="AI249" s="115" t="s">
        <v>384</v>
      </c>
      <c r="AJ249" s="107" t="s">
        <v>384</v>
      </c>
      <c r="AK249" s="107" t="s">
        <v>384</v>
      </c>
      <c r="AL249" s="182"/>
      <c r="AM249" s="182" t="s">
        <v>791</v>
      </c>
      <c r="AN249" s="227" t="s">
        <v>772</v>
      </c>
      <c r="AO249" s="107" t="s">
        <v>792</v>
      </c>
      <c r="AP249" s="117" t="str">
        <f t="shared" si="59"/>
        <v>725/055/6/89/1001</v>
      </c>
    </row>
    <row r="250" spans="1:43" ht="30" customHeight="1">
      <c r="A250" s="107" t="s">
        <v>793</v>
      </c>
      <c r="B250" s="118">
        <v>725055</v>
      </c>
      <c r="C250" s="118">
        <v>6</v>
      </c>
      <c r="D250" s="118">
        <v>89</v>
      </c>
      <c r="E250" s="118">
        <v>1002</v>
      </c>
      <c r="F250" s="119" t="s">
        <v>168</v>
      </c>
      <c r="G250" s="119" t="s">
        <v>722</v>
      </c>
      <c r="H250" s="119" t="s">
        <v>710</v>
      </c>
      <c r="I250" s="119" t="s">
        <v>167</v>
      </c>
      <c r="J250" s="118">
        <v>320</v>
      </c>
      <c r="K250" s="119" t="s">
        <v>169</v>
      </c>
      <c r="L250" s="222" t="s">
        <v>719</v>
      </c>
      <c r="M250" s="121" t="s">
        <v>712</v>
      </c>
      <c r="N250" s="129" t="s">
        <v>678</v>
      </c>
      <c r="O250" s="118" t="s">
        <v>172</v>
      </c>
      <c r="P250" s="154"/>
      <c r="Q250" s="118" t="s">
        <v>973</v>
      </c>
      <c r="R250" s="146" t="s">
        <v>786</v>
      </c>
      <c r="S250" s="108" t="e">
        <f>SUMIF([3]DATA!$B$1:$B$65536,'Appendix O'!$AP250,[3]DATA!O$1:O$65536)</f>
        <v>#VALUE!</v>
      </c>
      <c r="T250" s="108">
        <v>0</v>
      </c>
      <c r="U250" s="108" t="e">
        <f t="shared" si="53"/>
        <v>#VALUE!</v>
      </c>
      <c r="V250" s="108"/>
      <c r="W250" s="108">
        <v>84779</v>
      </c>
      <c r="X250" s="108">
        <v>84779</v>
      </c>
      <c r="Y250" s="108">
        <v>0</v>
      </c>
      <c r="Z250" s="108">
        <f t="shared" si="54"/>
        <v>84779</v>
      </c>
      <c r="AA250" s="108"/>
      <c r="AB250" s="108">
        <f t="shared" si="55"/>
        <v>0</v>
      </c>
      <c r="AC250" s="111" t="e">
        <f t="shared" si="56"/>
        <v>#VALUE!</v>
      </c>
      <c r="AD250" s="111" t="e">
        <f t="shared" si="58"/>
        <v>#VALUE!</v>
      </c>
      <c r="AE250" s="112">
        <f t="shared" si="57"/>
        <v>1</v>
      </c>
      <c r="AF250" s="229" t="s">
        <v>794</v>
      </c>
      <c r="AG250" s="113" t="s">
        <v>642</v>
      </c>
      <c r="AH250" s="114" t="s">
        <v>384</v>
      </c>
      <c r="AI250" s="115" t="s">
        <v>384</v>
      </c>
      <c r="AJ250" s="107" t="s">
        <v>384</v>
      </c>
      <c r="AK250" s="107" t="s">
        <v>384</v>
      </c>
      <c r="AL250" s="182"/>
      <c r="AM250" s="182" t="s">
        <v>795</v>
      </c>
      <c r="AN250" s="232" t="s">
        <v>730</v>
      </c>
      <c r="AO250" s="107" t="s">
        <v>720</v>
      </c>
      <c r="AP250" s="117" t="str">
        <f t="shared" si="59"/>
        <v>725/055/6/89/1002</v>
      </c>
    </row>
    <row r="251" spans="1:43" s="150" customFormat="1" ht="30" customHeight="1" thickBot="1">
      <c r="A251" s="131" t="s">
        <v>796</v>
      </c>
      <c r="B251" s="132"/>
      <c r="C251" s="132"/>
      <c r="D251" s="132"/>
      <c r="E251" s="132"/>
      <c r="F251" s="132"/>
      <c r="G251" s="132"/>
      <c r="H251" s="132"/>
      <c r="I251" s="132"/>
      <c r="J251" s="132"/>
      <c r="K251" s="132"/>
      <c r="L251" s="133">
        <v>8</v>
      </c>
      <c r="M251" s="133"/>
      <c r="N251" s="134"/>
      <c r="O251" s="132"/>
      <c r="P251" s="279"/>
      <c r="Q251" s="132"/>
      <c r="R251" s="280"/>
      <c r="S251" s="136" t="e">
        <f t="shared" ref="S251:AA251" si="60">SUM(S227:S250)</f>
        <v>#VALUE!</v>
      </c>
      <c r="T251" s="136">
        <f t="shared" si="60"/>
        <v>6563571</v>
      </c>
      <c r="U251" s="136" t="e">
        <f t="shared" si="60"/>
        <v>#VALUE!</v>
      </c>
      <c r="V251" s="136" t="e">
        <f t="shared" si="60"/>
        <v>#VALUE!</v>
      </c>
      <c r="W251" s="136">
        <v>31905370</v>
      </c>
      <c r="X251" s="136">
        <v>16205120.17</v>
      </c>
      <c r="Y251" s="136">
        <f t="shared" si="60"/>
        <v>3108460.7700000014</v>
      </c>
      <c r="Z251" s="136">
        <f t="shared" si="54"/>
        <v>19313580.940000001</v>
      </c>
      <c r="AA251" s="136">
        <f t="shared" si="60"/>
        <v>0</v>
      </c>
      <c r="AB251" s="136">
        <f t="shared" si="55"/>
        <v>12591789.059999999</v>
      </c>
      <c r="AC251" s="139" t="e">
        <f>Z251/U251</f>
        <v>#VALUE!</v>
      </c>
      <c r="AD251" s="139" t="e">
        <f t="shared" si="58"/>
        <v>#VALUE!</v>
      </c>
      <c r="AE251" s="140">
        <f t="shared" si="57"/>
        <v>0.6053395067977585</v>
      </c>
      <c r="AF251" s="141"/>
      <c r="AG251" s="187"/>
      <c r="AH251" s="141"/>
      <c r="AI251" s="143"/>
      <c r="AJ251" s="135"/>
      <c r="AK251" s="135"/>
      <c r="AL251" s="135"/>
      <c r="AM251" s="143"/>
      <c r="AN251" s="233"/>
      <c r="AO251" s="135"/>
      <c r="AP251" s="145" t="str">
        <f t="shared" si="59"/>
        <v/>
      </c>
      <c r="AQ251" s="74"/>
    </row>
    <row r="252" spans="1:43" ht="30" customHeight="1" thickTop="1">
      <c r="A252" s="90"/>
      <c r="B252" s="91"/>
      <c r="C252" s="91"/>
      <c r="D252" s="91"/>
      <c r="E252" s="91"/>
      <c r="F252" s="91"/>
      <c r="G252" s="91"/>
      <c r="H252" s="91"/>
      <c r="I252" s="91"/>
      <c r="J252" s="91"/>
      <c r="K252" s="91"/>
      <c r="L252" s="155"/>
      <c r="M252" s="155"/>
      <c r="N252" s="156"/>
      <c r="O252" s="91"/>
      <c r="P252" s="255"/>
      <c r="Q252" s="91"/>
      <c r="R252" s="275"/>
      <c r="S252" s="152"/>
      <c r="T252" s="152"/>
      <c r="U252" s="152"/>
      <c r="V252" s="152"/>
      <c r="W252" s="152"/>
      <c r="X252" s="152"/>
      <c r="Y252" s="152"/>
      <c r="Z252" s="152"/>
      <c r="AA252" s="152"/>
      <c r="AB252" s="152"/>
      <c r="AC252" s="159"/>
      <c r="AD252" s="159"/>
      <c r="AE252" s="160"/>
      <c r="AF252" s="100"/>
      <c r="AG252" s="101"/>
      <c r="AH252" s="100"/>
      <c r="AI252" s="102"/>
      <c r="AJ252" s="94"/>
      <c r="AK252" s="94"/>
      <c r="AL252" s="94"/>
      <c r="AM252" s="102"/>
      <c r="AN252" s="103"/>
      <c r="AO252" s="94"/>
      <c r="AP252" s="117"/>
    </row>
    <row r="253" spans="1:43" ht="30" customHeight="1">
      <c r="A253" s="90"/>
      <c r="B253" s="91"/>
      <c r="C253" s="91"/>
      <c r="D253" s="91"/>
      <c r="E253" s="91"/>
      <c r="F253" s="91"/>
      <c r="G253" s="91"/>
      <c r="H253" s="91"/>
      <c r="I253" s="91"/>
      <c r="J253" s="91"/>
      <c r="K253" s="91"/>
      <c r="L253" s="155"/>
      <c r="M253" s="155"/>
      <c r="N253" s="156"/>
      <c r="O253" s="91"/>
      <c r="P253" s="255"/>
      <c r="Q253" s="91"/>
      <c r="R253" s="275"/>
      <c r="S253" s="152"/>
      <c r="T253" s="152"/>
      <c r="U253" s="152"/>
      <c r="V253" s="152"/>
      <c r="W253" s="152"/>
      <c r="X253" s="152"/>
      <c r="Y253" s="152"/>
      <c r="Z253" s="152"/>
      <c r="AA253" s="152"/>
      <c r="AB253" s="152"/>
      <c r="AC253" s="159"/>
      <c r="AD253" s="159"/>
      <c r="AE253" s="160"/>
      <c r="AF253" s="100"/>
      <c r="AG253" s="101"/>
      <c r="AH253" s="100"/>
      <c r="AI253" s="102"/>
      <c r="AJ253" s="94"/>
      <c r="AK253" s="94"/>
      <c r="AL253" s="94"/>
      <c r="AM253" s="102"/>
      <c r="AN253" s="103"/>
      <c r="AO253" s="94"/>
      <c r="AP253" s="117"/>
    </row>
    <row r="254" spans="1:43" ht="30" customHeight="1">
      <c r="A254" s="104" t="s">
        <v>797</v>
      </c>
      <c r="B254" s="105"/>
      <c r="C254" s="105"/>
      <c r="D254" s="105"/>
      <c r="E254" s="105"/>
      <c r="F254" s="105"/>
      <c r="G254" s="105"/>
      <c r="H254" s="105"/>
      <c r="I254" s="105"/>
      <c r="J254" s="105"/>
      <c r="K254" s="105"/>
      <c r="L254" s="106"/>
      <c r="M254" s="106"/>
      <c r="N254" s="122"/>
      <c r="O254" s="105"/>
      <c r="P254" s="276"/>
      <c r="Q254" s="105"/>
      <c r="R254" s="146"/>
      <c r="S254" s="108"/>
      <c r="T254" s="108"/>
      <c r="U254" s="108"/>
      <c r="V254" s="108"/>
      <c r="W254" s="108"/>
      <c r="X254" s="108"/>
      <c r="Y254" s="108"/>
      <c r="Z254" s="108"/>
      <c r="AA254" s="108"/>
      <c r="AB254" s="108"/>
      <c r="AC254" s="111"/>
      <c r="AD254" s="111"/>
      <c r="AE254" s="112"/>
      <c r="AF254" s="114"/>
      <c r="AG254" s="113"/>
      <c r="AH254" s="114"/>
      <c r="AI254" s="115"/>
      <c r="AM254" s="115"/>
      <c r="AN254" s="116"/>
      <c r="AO254" s="107"/>
      <c r="AP254" s="117" t="str">
        <f t="shared" ref="AP254:AP317" si="61">IF(B254 &gt; 0,(CONCATENATE(MID(B254,1,3),"/",MID(B254,4,3),"/",C254,"/",D254,"/",E254)),"")</f>
        <v/>
      </c>
    </row>
    <row r="255" spans="1:43" ht="35.1" customHeight="1">
      <c r="A255" s="107" t="s">
        <v>798</v>
      </c>
      <c r="B255" s="118">
        <v>755010</v>
      </c>
      <c r="C255" s="118">
        <v>4</v>
      </c>
      <c r="D255" s="118">
        <v>36</v>
      </c>
      <c r="E255" s="118">
        <v>1048</v>
      </c>
      <c r="F255" s="119" t="s">
        <v>168</v>
      </c>
      <c r="G255" s="119" t="s">
        <v>378</v>
      </c>
      <c r="H255" s="119" t="s">
        <v>167</v>
      </c>
      <c r="I255" s="119" t="s">
        <v>167</v>
      </c>
      <c r="J255" s="118">
        <v>150</v>
      </c>
      <c r="K255" s="119" t="s">
        <v>188</v>
      </c>
      <c r="L255" s="121" t="s">
        <v>530</v>
      </c>
      <c r="M255" s="125" t="s">
        <v>176</v>
      </c>
      <c r="N255" s="129" t="s">
        <v>799</v>
      </c>
      <c r="O255" s="118" t="s">
        <v>172</v>
      </c>
      <c r="P255" s="154"/>
      <c r="Q255" s="118" t="s">
        <v>988</v>
      </c>
      <c r="R255" s="146" t="s">
        <v>226</v>
      </c>
      <c r="S255" s="108" t="e">
        <f>SUMIF([3]DATA!$B$1:$B$65536,'Appendix O'!$AP255,[3]DATA!O$1:O$65536)</f>
        <v>#VALUE!</v>
      </c>
      <c r="T255" s="108">
        <v>0</v>
      </c>
      <c r="U255" s="108" t="e">
        <f t="shared" ref="U255:U307" si="62">SUM(S255:T255)</f>
        <v>#VALUE!</v>
      </c>
      <c r="V255" s="108" t="e">
        <f>SUM(SUMIF([3]DATA!$B$1:$B$65536,'Appendix O'!$AP255,[3]DATA!P$1:P$65536),SUMIF([3]DATA!$B$1:$B$65536,'Appendix O'!$AP255,[3]DATA!Q$1:Q$65536))</f>
        <v>#VALUE!</v>
      </c>
      <c r="W255" s="108">
        <v>1016303</v>
      </c>
      <c r="X255" s="108">
        <v>101904.99</v>
      </c>
      <c r="Y255" s="108">
        <v>441500</v>
      </c>
      <c r="Z255" s="108">
        <f>X255+Y255</f>
        <v>543404.99</v>
      </c>
      <c r="AA255" s="108"/>
      <c r="AB255" s="108">
        <f t="shared" si="40"/>
        <v>472898.01</v>
      </c>
      <c r="AC255" s="111" t="e">
        <f t="shared" ref="AC255:AC307" si="63">IF(U255&lt;&gt;0,Z255/U255,0)</f>
        <v>#VALUE!</v>
      </c>
      <c r="AD255" s="111" t="e">
        <f>Z255/S255</f>
        <v>#VALUE!</v>
      </c>
      <c r="AE255" s="112">
        <f t="shared" si="41"/>
        <v>0.53468797199260454</v>
      </c>
      <c r="AF255" s="234">
        <v>40725</v>
      </c>
      <c r="AG255" s="113" t="s">
        <v>800</v>
      </c>
      <c r="AH255" s="114" t="s">
        <v>395</v>
      </c>
      <c r="AI255" s="115" t="s">
        <v>801</v>
      </c>
      <c r="AJ255" s="107" t="s">
        <v>802</v>
      </c>
      <c r="AK255" s="107" t="s">
        <v>284</v>
      </c>
      <c r="AM255" s="115" t="s">
        <v>803</v>
      </c>
      <c r="AN255" s="182"/>
      <c r="AO255" s="107" t="s">
        <v>804</v>
      </c>
      <c r="AP255" s="117" t="str">
        <f t="shared" si="61"/>
        <v>755/010/4/36/1048</v>
      </c>
    </row>
    <row r="256" spans="1:43" ht="30" customHeight="1">
      <c r="A256" s="107" t="s">
        <v>805</v>
      </c>
      <c r="B256" s="118">
        <v>755010</v>
      </c>
      <c r="C256" s="118">
        <v>5</v>
      </c>
      <c r="D256" s="119" t="s">
        <v>168</v>
      </c>
      <c r="E256" s="118">
        <v>1203</v>
      </c>
      <c r="F256" s="119" t="s">
        <v>168</v>
      </c>
      <c r="G256" s="119" t="s">
        <v>187</v>
      </c>
      <c r="H256" s="119" t="s">
        <v>167</v>
      </c>
      <c r="I256" s="119" t="s">
        <v>167</v>
      </c>
      <c r="J256" s="118">
        <v>260</v>
      </c>
      <c r="K256" s="119" t="s">
        <v>188</v>
      </c>
      <c r="L256" s="121" t="s">
        <v>530</v>
      </c>
      <c r="M256" s="121" t="s">
        <v>742</v>
      </c>
      <c r="N256" s="129"/>
      <c r="O256" s="118" t="s">
        <v>172</v>
      </c>
      <c r="P256" s="154"/>
      <c r="Q256" s="118" t="s">
        <v>248</v>
      </c>
      <c r="R256" s="284" t="s">
        <v>190</v>
      </c>
      <c r="S256" s="110" t="e">
        <f>SUMIF([3]DATA!$B$1:$B$65536,'Appendix O'!$AP256,[3]DATA!O$1:O$65536)</f>
        <v>#VALUE!</v>
      </c>
      <c r="T256" s="108">
        <v>9600</v>
      </c>
      <c r="U256" s="108" t="e">
        <f t="shared" si="62"/>
        <v>#VALUE!</v>
      </c>
      <c r="V256" s="108"/>
      <c r="W256" s="108">
        <v>8373</v>
      </c>
      <c r="X256" s="108">
        <v>8372.5</v>
      </c>
      <c r="Y256" s="108">
        <v>0</v>
      </c>
      <c r="Z256" s="108">
        <f>X256+Y256</f>
        <v>8372.5</v>
      </c>
      <c r="AA256" s="108"/>
      <c r="AB256" s="108">
        <f t="shared" si="40"/>
        <v>0.5</v>
      </c>
      <c r="AC256" s="111" t="e">
        <f t="shared" si="63"/>
        <v>#VALUE!</v>
      </c>
      <c r="AD256" s="111" t="e">
        <f>Z256/S256</f>
        <v>#VALUE!</v>
      </c>
      <c r="AE256" s="112">
        <f t="shared" si="41"/>
        <v>0.99994028424698433</v>
      </c>
      <c r="AF256" s="234"/>
      <c r="AG256" s="113"/>
      <c r="AH256" s="114"/>
      <c r="AI256" s="115"/>
      <c r="AM256" s="115" t="s">
        <v>806</v>
      </c>
      <c r="AN256" s="182"/>
      <c r="AO256" s="107" t="s">
        <v>807</v>
      </c>
      <c r="AP256" s="117" t="str">
        <f t="shared" si="61"/>
        <v>755/010/5/05/1203</v>
      </c>
    </row>
    <row r="257" spans="1:43" ht="30" customHeight="1">
      <c r="A257" s="107" t="s">
        <v>808</v>
      </c>
      <c r="B257" s="118">
        <v>755010</v>
      </c>
      <c r="C257" s="118">
        <v>5</v>
      </c>
      <c r="D257" s="119" t="s">
        <v>168</v>
      </c>
      <c r="E257" s="118">
        <v>1205</v>
      </c>
      <c r="F257" s="119" t="s">
        <v>168</v>
      </c>
      <c r="G257" s="119" t="s">
        <v>187</v>
      </c>
      <c r="H257" s="119" t="s">
        <v>167</v>
      </c>
      <c r="I257" s="119" t="s">
        <v>167</v>
      </c>
      <c r="J257" s="118">
        <v>260</v>
      </c>
      <c r="K257" s="119" t="s">
        <v>188</v>
      </c>
      <c r="L257" s="121" t="s">
        <v>530</v>
      </c>
      <c r="M257" s="121" t="s">
        <v>742</v>
      </c>
      <c r="N257" s="129"/>
      <c r="O257" s="118" t="s">
        <v>172</v>
      </c>
      <c r="P257" s="154"/>
      <c r="Q257" s="118" t="s">
        <v>248</v>
      </c>
      <c r="R257" s="284" t="s">
        <v>190</v>
      </c>
      <c r="S257" s="110" t="e">
        <f>SUMIF([3]DATA!$B$1:$B$65536,'Appendix O'!$AP257,[3]DATA!O$1:O$65536)</f>
        <v>#VALUE!</v>
      </c>
      <c r="T257" s="108">
        <v>30000</v>
      </c>
      <c r="U257" s="108" t="e">
        <f t="shared" si="62"/>
        <v>#VALUE!</v>
      </c>
      <c r="V257" s="108"/>
      <c r="W257" s="108">
        <v>25602</v>
      </c>
      <c r="X257" s="108">
        <v>25601.97</v>
      </c>
      <c r="Y257" s="108">
        <v>0</v>
      </c>
      <c r="Z257" s="108">
        <f t="shared" ref="Z257:Z307" si="64">X257+Y257</f>
        <v>25601.97</v>
      </c>
      <c r="AA257" s="108"/>
      <c r="AB257" s="108">
        <f t="shared" si="40"/>
        <v>2.9999999998835847E-2</v>
      </c>
      <c r="AC257" s="111" t="e">
        <f t="shared" si="63"/>
        <v>#VALUE!</v>
      </c>
      <c r="AD257" s="111" t="e">
        <f>Z257/S257</f>
        <v>#VALUE!</v>
      </c>
      <c r="AE257" s="112">
        <f t="shared" si="41"/>
        <v>0.99999882821654562</v>
      </c>
      <c r="AF257" s="234"/>
      <c r="AG257" s="113"/>
      <c r="AH257" s="114"/>
      <c r="AI257" s="115"/>
      <c r="AM257" s="115" t="s">
        <v>809</v>
      </c>
      <c r="AN257" s="182"/>
      <c r="AO257" s="107" t="s">
        <v>810</v>
      </c>
      <c r="AP257" s="117" t="str">
        <f t="shared" si="61"/>
        <v>755/010/5/05/1205</v>
      </c>
    </row>
    <row r="258" spans="1:43" ht="49.5" customHeight="1">
      <c r="A258" s="107" t="s">
        <v>811</v>
      </c>
      <c r="B258" s="118">
        <v>755025</v>
      </c>
      <c r="C258" s="118">
        <v>4</v>
      </c>
      <c r="D258" s="119" t="s">
        <v>812</v>
      </c>
      <c r="E258" s="118">
        <v>1049</v>
      </c>
      <c r="F258" s="119" t="s">
        <v>168</v>
      </c>
      <c r="G258" s="119" t="s">
        <v>168</v>
      </c>
      <c r="H258" s="119" t="s">
        <v>710</v>
      </c>
      <c r="I258" s="119" t="s">
        <v>167</v>
      </c>
      <c r="J258" s="118">
        <v>320</v>
      </c>
      <c r="K258" s="119" t="s">
        <v>188</v>
      </c>
      <c r="L258" s="121" t="s">
        <v>530</v>
      </c>
      <c r="M258" s="121" t="s">
        <v>742</v>
      </c>
      <c r="N258" s="129" t="s">
        <v>713</v>
      </c>
      <c r="O258" s="118" t="s">
        <v>172</v>
      </c>
      <c r="P258" s="154"/>
      <c r="Q258" s="118" t="s">
        <v>989</v>
      </c>
      <c r="R258" s="146" t="s">
        <v>226</v>
      </c>
      <c r="S258" s="110" t="e">
        <f>SUMIF([3]DATA!$B$1:$B$65536,'Appendix O'!$AP258,[3]DATA!O$1:O$65536)</f>
        <v>#VALUE!</v>
      </c>
      <c r="T258" s="108">
        <v>0</v>
      </c>
      <c r="U258" s="108" t="e">
        <f t="shared" si="62"/>
        <v>#VALUE!</v>
      </c>
      <c r="V258" s="108" t="e">
        <f>SUM(SUMIF([3]DATA!$B$1:$B$65536,'Appendix O'!$AP258,[3]DATA!P$1:P$65536),SUMIF([3]DATA!$B$1:$B$65536,'Appendix O'!$AP258,[3]DATA!Q$1:Q$65536))</f>
        <v>#VALUE!</v>
      </c>
      <c r="W258" s="108">
        <v>3000000</v>
      </c>
      <c r="X258" s="108">
        <v>372906.58</v>
      </c>
      <c r="Y258" s="108">
        <v>184273.01</v>
      </c>
      <c r="Z258" s="108">
        <f t="shared" si="64"/>
        <v>557179.59000000008</v>
      </c>
      <c r="AA258" s="108"/>
      <c r="AB258" s="108">
        <f t="shared" si="40"/>
        <v>2442820.41</v>
      </c>
      <c r="AC258" s="111" t="e">
        <f t="shared" si="63"/>
        <v>#VALUE!</v>
      </c>
      <c r="AD258" s="111" t="e">
        <f>Z258/S258</f>
        <v>#VALUE!</v>
      </c>
      <c r="AE258" s="112">
        <f t="shared" si="41"/>
        <v>0.18572653000000003</v>
      </c>
      <c r="AF258" s="234">
        <v>40725</v>
      </c>
      <c r="AG258" s="113" t="s">
        <v>813</v>
      </c>
      <c r="AH258" s="114" t="s">
        <v>395</v>
      </c>
      <c r="AI258" s="115" t="s">
        <v>738</v>
      </c>
      <c r="AJ258" s="107" t="s">
        <v>814</v>
      </c>
      <c r="AK258" s="107" t="s">
        <v>284</v>
      </c>
      <c r="AM258" s="115" t="s">
        <v>815</v>
      </c>
      <c r="AN258" s="182"/>
      <c r="AO258" s="107" t="s">
        <v>816</v>
      </c>
      <c r="AP258" s="117" t="str">
        <f t="shared" si="61"/>
        <v>755/025/4/36/1049</v>
      </c>
    </row>
    <row r="259" spans="1:43" ht="39.75" hidden="1" customHeight="1">
      <c r="A259" s="107" t="s">
        <v>817</v>
      </c>
      <c r="B259" s="118">
        <v>755025</v>
      </c>
      <c r="C259" s="118">
        <v>5</v>
      </c>
      <c r="D259" s="119" t="s">
        <v>168</v>
      </c>
      <c r="E259" s="118">
        <v>1239</v>
      </c>
      <c r="F259" s="119" t="s">
        <v>168</v>
      </c>
      <c r="G259" s="119" t="s">
        <v>187</v>
      </c>
      <c r="H259" s="119" t="s">
        <v>167</v>
      </c>
      <c r="I259" s="119" t="s">
        <v>167</v>
      </c>
      <c r="J259" s="118">
        <v>250</v>
      </c>
      <c r="K259" s="119" t="s">
        <v>188</v>
      </c>
      <c r="L259" s="121" t="s">
        <v>818</v>
      </c>
      <c r="M259" s="121" t="s">
        <v>742</v>
      </c>
      <c r="N259" s="129"/>
      <c r="O259" s="118" t="s">
        <v>172</v>
      </c>
      <c r="P259" s="154"/>
      <c r="Q259" s="118"/>
      <c r="R259" s="284" t="s">
        <v>190</v>
      </c>
      <c r="S259" s="110"/>
      <c r="T259" s="108"/>
      <c r="U259" s="108"/>
      <c r="V259" s="108">
        <v>298224</v>
      </c>
      <c r="W259" s="108">
        <v>0</v>
      </c>
      <c r="X259" s="108">
        <v>0</v>
      </c>
      <c r="Y259" s="108"/>
      <c r="Z259" s="108">
        <f t="shared" si="64"/>
        <v>0</v>
      </c>
      <c r="AA259" s="108"/>
      <c r="AB259" s="108">
        <f t="shared" si="40"/>
        <v>0</v>
      </c>
      <c r="AC259" s="111"/>
      <c r="AD259" s="111"/>
      <c r="AE259" s="112" t="e">
        <f t="shared" si="41"/>
        <v>#DIV/0!</v>
      </c>
      <c r="AF259" s="234"/>
      <c r="AG259" s="113"/>
      <c r="AH259" s="114"/>
      <c r="AI259" s="115"/>
      <c r="AM259" s="115"/>
      <c r="AN259" s="182"/>
      <c r="AO259" s="162" t="s">
        <v>819</v>
      </c>
      <c r="AP259" s="117" t="str">
        <f t="shared" si="61"/>
        <v>755/025/5/05/1239</v>
      </c>
    </row>
    <row r="260" spans="1:43" ht="30" customHeight="1">
      <c r="A260" s="107" t="s">
        <v>820</v>
      </c>
      <c r="B260" s="118">
        <v>760010</v>
      </c>
      <c r="C260" s="118">
        <v>5</v>
      </c>
      <c r="D260" s="119" t="s">
        <v>168</v>
      </c>
      <c r="E260" s="118">
        <v>1204</v>
      </c>
      <c r="F260" s="119" t="s">
        <v>168</v>
      </c>
      <c r="G260" s="119" t="s">
        <v>187</v>
      </c>
      <c r="H260" s="119" t="s">
        <v>167</v>
      </c>
      <c r="I260" s="119" t="s">
        <v>167</v>
      </c>
      <c r="J260" s="118">
        <v>270</v>
      </c>
      <c r="K260" s="119" t="s">
        <v>188</v>
      </c>
      <c r="L260" s="121" t="s">
        <v>189</v>
      </c>
      <c r="M260" s="121" t="s">
        <v>171</v>
      </c>
      <c r="N260" s="129"/>
      <c r="O260" s="118" t="s">
        <v>172</v>
      </c>
      <c r="P260" s="154"/>
      <c r="Q260" s="118" t="s">
        <v>248</v>
      </c>
      <c r="R260" s="284" t="s">
        <v>190</v>
      </c>
      <c r="S260" s="110" t="e">
        <f>SUMIF([3]DATA!$B$1:$B$65536,'Appendix O'!$AP260,[3]DATA!O$1:O$65536)</f>
        <v>#VALUE!</v>
      </c>
      <c r="T260" s="108">
        <v>8500</v>
      </c>
      <c r="U260" s="108" t="e">
        <f t="shared" si="62"/>
        <v>#VALUE!</v>
      </c>
      <c r="V260" s="108"/>
      <c r="W260" s="108">
        <v>7328</v>
      </c>
      <c r="X260" s="108">
        <v>7327.78</v>
      </c>
      <c r="Y260" s="108">
        <v>0</v>
      </c>
      <c r="Z260" s="108">
        <f t="shared" si="64"/>
        <v>7327.78</v>
      </c>
      <c r="AA260" s="108"/>
      <c r="AB260" s="108">
        <f t="shared" si="40"/>
        <v>0.22000000000025466</v>
      </c>
      <c r="AC260" s="111" t="e">
        <f t="shared" si="63"/>
        <v>#VALUE!</v>
      </c>
      <c r="AD260" s="111" t="e">
        <f>Z260/S260</f>
        <v>#VALUE!</v>
      </c>
      <c r="AE260" s="112">
        <f t="shared" si="41"/>
        <v>0.9999699781659388</v>
      </c>
      <c r="AF260" s="234"/>
      <c r="AG260" s="113"/>
      <c r="AH260" s="114"/>
      <c r="AI260" s="115"/>
      <c r="AM260" s="115"/>
      <c r="AN260" s="182"/>
      <c r="AO260" s="107" t="s">
        <v>821</v>
      </c>
      <c r="AP260" s="117" t="str">
        <f t="shared" si="61"/>
        <v>760/010/5/05/1204</v>
      </c>
    </row>
    <row r="261" spans="1:43" ht="35.1" customHeight="1">
      <c r="A261" s="107" t="s">
        <v>822</v>
      </c>
      <c r="B261" s="118">
        <v>760025</v>
      </c>
      <c r="C261" s="118">
        <v>4</v>
      </c>
      <c r="D261" s="118">
        <v>36</v>
      </c>
      <c r="E261" s="118">
        <v>1050</v>
      </c>
      <c r="F261" s="119" t="s">
        <v>168</v>
      </c>
      <c r="G261" s="119" t="s">
        <v>168</v>
      </c>
      <c r="H261" s="119" t="s">
        <v>378</v>
      </c>
      <c r="I261" s="119" t="s">
        <v>167</v>
      </c>
      <c r="J261" s="118">
        <v>170</v>
      </c>
      <c r="K261" s="119" t="s">
        <v>188</v>
      </c>
      <c r="L261" s="121" t="s">
        <v>530</v>
      </c>
      <c r="M261" s="125" t="s">
        <v>176</v>
      </c>
      <c r="N261" s="129" t="s">
        <v>823</v>
      </c>
      <c r="O261" s="118" t="s">
        <v>172</v>
      </c>
      <c r="P261" s="154"/>
      <c r="Q261" s="118" t="s">
        <v>990</v>
      </c>
      <c r="R261" s="146" t="s">
        <v>226</v>
      </c>
      <c r="S261" s="110" t="e">
        <f>SUMIF([3]DATA!$B$1:$B$65536,'Appendix O'!$AP261,[3]DATA!O$1:O$65536)</f>
        <v>#VALUE!</v>
      </c>
      <c r="T261" s="108">
        <v>0</v>
      </c>
      <c r="U261" s="108" t="e">
        <f t="shared" si="62"/>
        <v>#VALUE!</v>
      </c>
      <c r="V261" s="108" t="e">
        <f>SUM(SUMIF([3]DATA!$B$1:$B$65536,'Appendix O'!$AP261,[3]DATA!P$1:P$65536),SUMIF([3]DATA!$B$1:$B$65536,'Appendix O'!$AP261,[3]DATA!Q$1:Q$65536))</f>
        <v>#VALUE!</v>
      </c>
      <c r="W261" s="108">
        <v>2000000</v>
      </c>
      <c r="X261" s="108">
        <v>1908763.29</v>
      </c>
      <c r="Y261" s="108">
        <v>25739.86</v>
      </c>
      <c r="Z261" s="108">
        <f t="shared" si="64"/>
        <v>1934503.1500000001</v>
      </c>
      <c r="AA261" s="108"/>
      <c r="AB261" s="108">
        <f t="shared" si="40"/>
        <v>65496.84999999986</v>
      </c>
      <c r="AC261" s="111" t="e">
        <f t="shared" si="63"/>
        <v>#VALUE!</v>
      </c>
      <c r="AD261" s="111" t="e">
        <f>Z261/S261</f>
        <v>#VALUE!</v>
      </c>
      <c r="AE261" s="112">
        <f t="shared" si="41"/>
        <v>0.96725157500000003</v>
      </c>
      <c r="AF261" s="236">
        <v>40796</v>
      </c>
      <c r="AG261" s="113">
        <v>5</v>
      </c>
      <c r="AH261" s="114" t="s">
        <v>227</v>
      </c>
      <c r="AI261" s="115" t="s">
        <v>384</v>
      </c>
      <c r="AJ261" s="107" t="s">
        <v>384</v>
      </c>
      <c r="AK261" s="107" t="s">
        <v>384</v>
      </c>
      <c r="AM261" s="115" t="s">
        <v>313</v>
      </c>
      <c r="AN261" s="182" t="s">
        <v>824</v>
      </c>
      <c r="AO261" s="107" t="s">
        <v>825</v>
      </c>
      <c r="AP261" s="117" t="str">
        <f t="shared" si="61"/>
        <v>760/025/4/36/1050</v>
      </c>
    </row>
    <row r="262" spans="1:43" ht="30" customHeight="1">
      <c r="A262" s="107" t="s">
        <v>826</v>
      </c>
      <c r="B262" s="118">
        <v>760025</v>
      </c>
      <c r="C262" s="118">
        <v>5</v>
      </c>
      <c r="D262" s="119" t="s">
        <v>168</v>
      </c>
      <c r="E262" s="118">
        <v>1211</v>
      </c>
      <c r="F262" s="119" t="s">
        <v>168</v>
      </c>
      <c r="G262" s="119" t="s">
        <v>187</v>
      </c>
      <c r="H262" s="119" t="s">
        <v>167</v>
      </c>
      <c r="I262" s="119" t="s">
        <v>167</v>
      </c>
      <c r="J262" s="118">
        <v>260</v>
      </c>
      <c r="K262" s="119" t="s">
        <v>188</v>
      </c>
      <c r="L262" s="121" t="s">
        <v>530</v>
      </c>
      <c r="M262" s="125" t="s">
        <v>176</v>
      </c>
      <c r="N262" s="129"/>
      <c r="O262" s="118" t="s">
        <v>172</v>
      </c>
      <c r="P262" s="154"/>
      <c r="Q262" s="118" t="s">
        <v>248</v>
      </c>
      <c r="R262" s="284" t="s">
        <v>190</v>
      </c>
      <c r="S262" s="110" t="e">
        <f>SUMIF([3]DATA!$B$1:$B$65536,'Appendix O'!$AP262,[3]DATA!O$1:O$65536)</f>
        <v>#VALUE!</v>
      </c>
      <c r="T262" s="108">
        <v>10000</v>
      </c>
      <c r="U262" s="108" t="e">
        <f t="shared" si="62"/>
        <v>#VALUE!</v>
      </c>
      <c r="V262" s="108"/>
      <c r="W262" s="108">
        <v>8500</v>
      </c>
      <c r="X262" s="108">
        <v>8500</v>
      </c>
      <c r="Y262" s="108"/>
      <c r="Z262" s="108">
        <f t="shared" si="64"/>
        <v>8500</v>
      </c>
      <c r="AA262" s="108"/>
      <c r="AB262" s="108">
        <f t="shared" si="40"/>
        <v>0</v>
      </c>
      <c r="AC262" s="111" t="e">
        <f t="shared" si="63"/>
        <v>#VALUE!</v>
      </c>
      <c r="AD262" s="111" t="e">
        <f>Z262/S262</f>
        <v>#VALUE!</v>
      </c>
      <c r="AE262" s="112">
        <f t="shared" si="41"/>
        <v>1</v>
      </c>
      <c r="AF262" s="236"/>
      <c r="AG262" s="113"/>
      <c r="AH262" s="114"/>
      <c r="AI262" s="115"/>
      <c r="AM262" s="115" t="s">
        <v>827</v>
      </c>
      <c r="AN262" s="182"/>
      <c r="AO262" s="107" t="s">
        <v>828</v>
      </c>
      <c r="AP262" s="117" t="str">
        <f t="shared" si="61"/>
        <v>760/025/5/05/1211</v>
      </c>
    </row>
    <row r="263" spans="1:43" ht="30" customHeight="1">
      <c r="A263" s="107" t="s">
        <v>829</v>
      </c>
      <c r="B263" s="118">
        <v>760025</v>
      </c>
      <c r="C263" s="118">
        <v>5</v>
      </c>
      <c r="D263" s="119" t="s">
        <v>168</v>
      </c>
      <c r="E263" s="118">
        <v>1232</v>
      </c>
      <c r="F263" s="119" t="s">
        <v>168</v>
      </c>
      <c r="G263" s="119" t="s">
        <v>187</v>
      </c>
      <c r="H263" s="119" t="s">
        <v>167</v>
      </c>
      <c r="I263" s="119" t="s">
        <v>167</v>
      </c>
      <c r="J263" s="118">
        <v>250</v>
      </c>
      <c r="K263" s="119" t="s">
        <v>188</v>
      </c>
      <c r="L263" s="128" t="s">
        <v>492</v>
      </c>
      <c r="M263" s="120" t="s">
        <v>491</v>
      </c>
      <c r="N263" s="129"/>
      <c r="O263" s="118" t="s">
        <v>172</v>
      </c>
      <c r="P263" s="154"/>
      <c r="Q263" s="118" t="s">
        <v>973</v>
      </c>
      <c r="R263" s="284" t="s">
        <v>190</v>
      </c>
      <c r="S263" s="110" t="e">
        <f>SUMIF([3]DATA!$B$1:$B$65536,'Appendix O'!$AP263,[3]DATA!O$1:O$65536)</f>
        <v>#VALUE!</v>
      </c>
      <c r="T263" s="108">
        <v>285000</v>
      </c>
      <c r="U263" s="108" t="e">
        <f>SUM(S263:T263)</f>
        <v>#VALUE!</v>
      </c>
      <c r="V263" s="108"/>
      <c r="W263" s="108">
        <v>285000</v>
      </c>
      <c r="X263" s="108">
        <v>0</v>
      </c>
      <c r="Y263" s="108"/>
      <c r="Z263" s="108">
        <f t="shared" si="64"/>
        <v>0</v>
      </c>
      <c r="AA263" s="108"/>
      <c r="AB263" s="108">
        <f t="shared" si="40"/>
        <v>285000</v>
      </c>
      <c r="AC263" s="111" t="e">
        <f>IF(U263&lt;&gt;0,Z263/U263,0)</f>
        <v>#VALUE!</v>
      </c>
      <c r="AD263" s="111" t="e">
        <f>Z263/S263</f>
        <v>#VALUE!</v>
      </c>
      <c r="AE263" s="112">
        <f t="shared" si="41"/>
        <v>0</v>
      </c>
      <c r="AF263" s="236"/>
      <c r="AG263" s="113"/>
      <c r="AH263" s="114"/>
      <c r="AI263" s="115"/>
      <c r="AM263" s="115" t="s">
        <v>830</v>
      </c>
      <c r="AN263" s="182" t="s">
        <v>831</v>
      </c>
      <c r="AO263" s="107" t="s">
        <v>832</v>
      </c>
      <c r="AP263" s="117" t="str">
        <f t="shared" si="61"/>
        <v>760/025/5/05/1232</v>
      </c>
    </row>
    <row r="264" spans="1:43" ht="25.15" hidden="1" customHeight="1">
      <c r="A264" s="107" t="s">
        <v>833</v>
      </c>
      <c r="B264" s="118">
        <v>765030</v>
      </c>
      <c r="C264" s="118">
        <v>5</v>
      </c>
      <c r="D264" s="119" t="s">
        <v>168</v>
      </c>
      <c r="E264" s="118">
        <v>1219</v>
      </c>
      <c r="F264" s="119" t="s">
        <v>168</v>
      </c>
      <c r="G264" s="119" t="s">
        <v>187</v>
      </c>
      <c r="H264" s="119" t="s">
        <v>167</v>
      </c>
      <c r="I264" s="119" t="s">
        <v>167</v>
      </c>
      <c r="J264" s="118">
        <v>250</v>
      </c>
      <c r="K264" s="119" t="s">
        <v>188</v>
      </c>
      <c r="L264" s="128" t="s">
        <v>492</v>
      </c>
      <c r="M264" s="120" t="s">
        <v>491</v>
      </c>
      <c r="N264" s="129"/>
      <c r="O264" s="118" t="s">
        <v>172</v>
      </c>
      <c r="P264" s="154"/>
      <c r="Q264" s="118"/>
      <c r="R264" s="284" t="s">
        <v>190</v>
      </c>
      <c r="S264" s="110" t="e">
        <f>SUMIF([3]DATA!$B$1:$B$65536,'Appendix O'!$AP264,[3]DATA!O$1:O$65536)</f>
        <v>#VALUE!</v>
      </c>
      <c r="T264" s="108">
        <v>350000</v>
      </c>
      <c r="U264" s="108" t="e">
        <f t="shared" si="62"/>
        <v>#VALUE!</v>
      </c>
      <c r="V264" s="108"/>
      <c r="W264" s="108">
        <v>0</v>
      </c>
      <c r="X264" s="108">
        <v>0</v>
      </c>
      <c r="Y264" s="108"/>
      <c r="Z264" s="108">
        <f t="shared" si="64"/>
        <v>0</v>
      </c>
      <c r="AA264" s="108"/>
      <c r="AB264" s="108">
        <f t="shared" si="40"/>
        <v>0</v>
      </c>
      <c r="AC264" s="111" t="e">
        <f t="shared" si="63"/>
        <v>#VALUE!</v>
      </c>
      <c r="AD264" s="111" t="e">
        <f>Z264/S264</f>
        <v>#VALUE!</v>
      </c>
      <c r="AE264" s="112" t="e">
        <f t="shared" si="41"/>
        <v>#DIV/0!</v>
      </c>
      <c r="AF264" s="237"/>
      <c r="AG264" s="238"/>
      <c r="AH264" s="239"/>
      <c r="AI264" s="169"/>
      <c r="AJ264" s="219"/>
      <c r="AK264" s="219"/>
      <c r="AL264" s="219"/>
      <c r="AM264" s="169" t="s">
        <v>834</v>
      </c>
      <c r="AN264" s="240" t="s">
        <v>835</v>
      </c>
      <c r="AO264" s="162" t="s">
        <v>836</v>
      </c>
      <c r="AP264" s="117" t="str">
        <f t="shared" si="61"/>
        <v>765/030/5/05/1219</v>
      </c>
    </row>
    <row r="265" spans="1:43" ht="35.1" customHeight="1">
      <c r="A265" s="107" t="s">
        <v>837</v>
      </c>
      <c r="B265" s="118">
        <v>770030</v>
      </c>
      <c r="C265" s="118">
        <v>4</v>
      </c>
      <c r="D265" s="118">
        <v>36</v>
      </c>
      <c r="E265" s="118">
        <v>1051</v>
      </c>
      <c r="F265" s="119" t="s">
        <v>168</v>
      </c>
      <c r="G265" s="118">
        <v>10</v>
      </c>
      <c r="H265" s="119" t="s">
        <v>167</v>
      </c>
      <c r="I265" s="119" t="s">
        <v>167</v>
      </c>
      <c r="J265" s="118">
        <v>100</v>
      </c>
      <c r="K265" s="119" t="s">
        <v>188</v>
      </c>
      <c r="L265" s="121" t="s">
        <v>87</v>
      </c>
      <c r="M265" s="128" t="s">
        <v>197</v>
      </c>
      <c r="N265" s="129"/>
      <c r="O265" s="118" t="s">
        <v>172</v>
      </c>
      <c r="P265" s="154"/>
      <c r="Q265" s="118" t="s">
        <v>973</v>
      </c>
      <c r="R265" s="146" t="s">
        <v>226</v>
      </c>
      <c r="S265" s="110" t="e">
        <f>SUMIF([3]DATA!$B$1:$B$65536,'Appendix O'!$AP265,[3]DATA!O$1:O$65536)</f>
        <v>#VALUE!</v>
      </c>
      <c r="T265" s="108">
        <v>0</v>
      </c>
      <c r="U265" s="180" t="e">
        <f>SUM(S265:T265)</f>
        <v>#VALUE!</v>
      </c>
      <c r="V265" s="108" t="e">
        <f>SUM(SUMIF([3]DATA!$B$1:$B$65536,'Appendix O'!$AP265,[3]DATA!P$1:P$65536),SUMIF([3]DATA!$B$1:$B$65536,'Appendix O'!$AP265,[3]DATA!Q$1:Q$65536))</f>
        <v>#VALUE!</v>
      </c>
      <c r="W265" s="108">
        <v>2800000</v>
      </c>
      <c r="X265" s="108">
        <v>1284893.77</v>
      </c>
      <c r="Y265" s="108">
        <v>450300.99</v>
      </c>
      <c r="Z265" s="108">
        <f t="shared" si="64"/>
        <v>1735194.76</v>
      </c>
      <c r="AA265" s="108"/>
      <c r="AB265" s="108">
        <f t="shared" si="40"/>
        <v>1064805.24</v>
      </c>
      <c r="AC265" s="111" t="e">
        <f>IF(U265&lt;&gt;0,Z265/U265,0)</f>
        <v>#VALUE!</v>
      </c>
      <c r="AD265" s="111" t="e">
        <f>Z265/#REF!</f>
        <v>#REF!</v>
      </c>
      <c r="AE265" s="112">
        <f t="shared" si="41"/>
        <v>0.61971241428571433</v>
      </c>
      <c r="AF265" s="241">
        <v>40724</v>
      </c>
      <c r="AG265" s="113"/>
      <c r="AH265" s="114" t="s">
        <v>395</v>
      </c>
      <c r="AI265" s="115" t="s">
        <v>384</v>
      </c>
      <c r="AJ265" s="107" t="s">
        <v>384</v>
      </c>
      <c r="AK265" s="107" t="s">
        <v>384</v>
      </c>
      <c r="AM265" s="115" t="s">
        <v>838</v>
      </c>
      <c r="AN265" s="116" t="s">
        <v>831</v>
      </c>
      <c r="AO265" s="107" t="s">
        <v>839</v>
      </c>
      <c r="AP265" s="242" t="str">
        <f t="shared" si="61"/>
        <v>770/030/4/36/1051</v>
      </c>
      <c r="AQ265" s="115"/>
    </row>
    <row r="266" spans="1:43" ht="35.1" customHeight="1">
      <c r="A266" s="107" t="s">
        <v>840</v>
      </c>
      <c r="B266" s="118">
        <v>770030</v>
      </c>
      <c r="C266" s="118">
        <v>4</v>
      </c>
      <c r="D266" s="119" t="s">
        <v>812</v>
      </c>
      <c r="E266" s="118">
        <v>1135</v>
      </c>
      <c r="F266" s="119" t="s">
        <v>168</v>
      </c>
      <c r="G266" s="119" t="s">
        <v>168</v>
      </c>
      <c r="H266" s="119" t="s">
        <v>710</v>
      </c>
      <c r="I266" s="119" t="s">
        <v>167</v>
      </c>
      <c r="J266" s="118">
        <v>100</v>
      </c>
      <c r="K266" s="119" t="s">
        <v>188</v>
      </c>
      <c r="L266" s="121" t="s">
        <v>818</v>
      </c>
      <c r="M266" s="121" t="s">
        <v>742</v>
      </c>
      <c r="N266" s="129" t="s">
        <v>713</v>
      </c>
      <c r="O266" s="118" t="s">
        <v>172</v>
      </c>
      <c r="P266" s="154"/>
      <c r="Q266" s="118" t="s">
        <v>973</v>
      </c>
      <c r="R266" s="146" t="s">
        <v>226</v>
      </c>
      <c r="S266" s="110" t="e">
        <f>SUMIF([3]DATA!$B$1:$B$65536,'Appendix O'!$AP266,[3]DATA!O$1:O$65536)</f>
        <v>#VALUE!</v>
      </c>
      <c r="T266" s="108">
        <v>0</v>
      </c>
      <c r="U266" s="108" t="e">
        <f>SUM(S266:T266)</f>
        <v>#VALUE!</v>
      </c>
      <c r="V266" s="108" t="e">
        <f>SUM(SUMIF([3]DATA!$B$1:$B$65536,'Appendix O'!$AP266,[3]DATA!P$1:P$65536),SUMIF([3]DATA!$B$1:$B$65536,'Appendix O'!$AP266,[3]DATA!Q$1:Q$65536))</f>
        <v>#VALUE!</v>
      </c>
      <c r="W266" s="108">
        <v>500000</v>
      </c>
      <c r="X266" s="108">
        <v>0</v>
      </c>
      <c r="Y266" s="108">
        <v>88334.71</v>
      </c>
      <c r="Z266" s="108">
        <f t="shared" si="64"/>
        <v>88334.71</v>
      </c>
      <c r="AA266" s="108"/>
      <c r="AB266" s="108">
        <f t="shared" si="40"/>
        <v>411665.29</v>
      </c>
      <c r="AC266" s="111" t="e">
        <f>IF(U266&lt;&gt;0,Z266/U266,0)</f>
        <v>#VALUE!</v>
      </c>
      <c r="AD266" s="111" t="e">
        <f t="shared" ref="AD266:AD278" si="65">Z266/S266</f>
        <v>#VALUE!</v>
      </c>
      <c r="AE266" s="112">
        <f t="shared" si="41"/>
        <v>0.17666942000000002</v>
      </c>
      <c r="AF266" s="234">
        <v>40725</v>
      </c>
      <c r="AG266" s="113" t="s">
        <v>813</v>
      </c>
      <c r="AH266" s="114" t="s">
        <v>395</v>
      </c>
      <c r="AI266" s="115" t="s">
        <v>738</v>
      </c>
      <c r="AJ266" s="107" t="s">
        <v>814</v>
      </c>
      <c r="AK266" s="107" t="s">
        <v>284</v>
      </c>
      <c r="AM266" s="115" t="s">
        <v>815</v>
      </c>
      <c r="AN266" s="182"/>
      <c r="AO266" s="107" t="s">
        <v>841</v>
      </c>
      <c r="AP266" s="117" t="str">
        <f t="shared" si="61"/>
        <v>770/030/4/36/1135</v>
      </c>
    </row>
    <row r="267" spans="1:43" ht="62.25" customHeight="1">
      <c r="A267" s="107" t="s">
        <v>842</v>
      </c>
      <c r="B267" s="118">
        <v>765010</v>
      </c>
      <c r="C267" s="118">
        <v>4</v>
      </c>
      <c r="D267" s="118">
        <v>36</v>
      </c>
      <c r="E267" s="118">
        <v>1052</v>
      </c>
      <c r="F267" s="119" t="s">
        <v>168</v>
      </c>
      <c r="G267" s="118">
        <v>10</v>
      </c>
      <c r="H267" s="119" t="s">
        <v>167</v>
      </c>
      <c r="I267" s="119" t="s">
        <v>167</v>
      </c>
      <c r="J267" s="118">
        <v>160</v>
      </c>
      <c r="K267" s="119" t="s">
        <v>188</v>
      </c>
      <c r="L267" s="243" t="s">
        <v>184</v>
      </c>
      <c r="M267" s="128" t="s">
        <v>197</v>
      </c>
      <c r="N267" s="129" t="s">
        <v>843</v>
      </c>
      <c r="O267" s="118"/>
      <c r="P267" s="154" t="s">
        <v>172</v>
      </c>
      <c r="Q267" s="118" t="s">
        <v>991</v>
      </c>
      <c r="R267" s="146" t="s">
        <v>226</v>
      </c>
      <c r="S267" s="110" t="e">
        <f>SUMIF([3]DATA!$B$1:$B$65536,'Appendix O'!$AP267,[3]DATA!O$1:O$65536)</f>
        <v>#VALUE!</v>
      </c>
      <c r="T267" s="108">
        <v>0</v>
      </c>
      <c r="U267" s="108" t="e">
        <f t="shared" si="62"/>
        <v>#VALUE!</v>
      </c>
      <c r="V267" s="108" t="e">
        <f>SUM(SUMIF([3]DATA!$B$1:$B$65536,'Appendix O'!$AP267,[3]DATA!P$1:P$65536),SUMIF([3]DATA!$B$1:$B$65536,'Appendix O'!$AP267,[3]DATA!Q$1:Q$65536))</f>
        <v>#VALUE!</v>
      </c>
      <c r="W267" s="108">
        <v>2000000</v>
      </c>
      <c r="X267" s="108">
        <v>289497.13</v>
      </c>
      <c r="Y267" s="108">
        <v>-7973.23</v>
      </c>
      <c r="Z267" s="108">
        <f t="shared" si="64"/>
        <v>281523.90000000002</v>
      </c>
      <c r="AA267" s="108"/>
      <c r="AB267" s="108">
        <f t="shared" si="40"/>
        <v>1718476.1</v>
      </c>
      <c r="AC267" s="111" t="e">
        <f t="shared" si="63"/>
        <v>#VALUE!</v>
      </c>
      <c r="AD267" s="111" t="e">
        <f t="shared" si="65"/>
        <v>#VALUE!</v>
      </c>
      <c r="AE267" s="112">
        <f t="shared" si="41"/>
        <v>0.14076195000000002</v>
      </c>
      <c r="AF267" s="244">
        <v>40827</v>
      </c>
      <c r="AG267" s="113" t="s">
        <v>844</v>
      </c>
      <c r="AH267" s="114" t="s">
        <v>227</v>
      </c>
      <c r="AI267" s="115" t="s">
        <v>248</v>
      </c>
      <c r="AJ267" s="107" t="s">
        <v>845</v>
      </c>
      <c r="AK267" s="107" t="s">
        <v>384</v>
      </c>
      <c r="AM267" s="115" t="s">
        <v>846</v>
      </c>
      <c r="AN267" s="182" t="s">
        <v>847</v>
      </c>
      <c r="AO267" s="107" t="s">
        <v>848</v>
      </c>
      <c r="AP267" s="117" t="str">
        <f t="shared" si="61"/>
        <v>765/010/4/36/1052</v>
      </c>
    </row>
    <row r="268" spans="1:43" ht="30" customHeight="1">
      <c r="A268" s="107" t="s">
        <v>849</v>
      </c>
      <c r="B268" s="118">
        <v>770005</v>
      </c>
      <c r="C268" s="118">
        <v>5</v>
      </c>
      <c r="D268" s="119" t="s">
        <v>168</v>
      </c>
      <c r="E268" s="118">
        <v>1226</v>
      </c>
      <c r="F268" s="119" t="s">
        <v>168</v>
      </c>
      <c r="G268" s="119" t="s">
        <v>187</v>
      </c>
      <c r="H268" s="119" t="s">
        <v>167</v>
      </c>
      <c r="I268" s="119" t="s">
        <v>167</v>
      </c>
      <c r="J268" s="118">
        <v>250</v>
      </c>
      <c r="K268" s="119" t="s">
        <v>188</v>
      </c>
      <c r="L268" s="128" t="s">
        <v>492</v>
      </c>
      <c r="M268" s="120" t="s">
        <v>491</v>
      </c>
      <c r="N268" s="129" t="s">
        <v>850</v>
      </c>
      <c r="O268" s="118" t="s">
        <v>172</v>
      </c>
      <c r="P268" s="154"/>
      <c r="Q268" s="118" t="s">
        <v>973</v>
      </c>
      <c r="R268" s="284" t="s">
        <v>190</v>
      </c>
      <c r="S268" s="110" t="e">
        <f>SUMIF([3]DATA!$B$1:$B$65536,'Appendix O'!$AP268,[3]DATA!O$1:O$65536)</f>
        <v>#VALUE!</v>
      </c>
      <c r="T268" s="108">
        <v>160000</v>
      </c>
      <c r="U268" s="108" t="e">
        <f t="shared" si="62"/>
        <v>#VALUE!</v>
      </c>
      <c r="V268" s="108"/>
      <c r="W268" s="108">
        <v>160000</v>
      </c>
      <c r="X268" s="108">
        <v>0</v>
      </c>
      <c r="Y268" s="108">
        <v>0</v>
      </c>
      <c r="Z268" s="108">
        <f t="shared" si="64"/>
        <v>0</v>
      </c>
      <c r="AA268" s="108"/>
      <c r="AB268" s="108">
        <f t="shared" si="40"/>
        <v>160000</v>
      </c>
      <c r="AC268" s="111" t="e">
        <f t="shared" si="63"/>
        <v>#VALUE!</v>
      </c>
      <c r="AD268" s="111" t="e">
        <f t="shared" si="65"/>
        <v>#VALUE!</v>
      </c>
      <c r="AE268" s="112">
        <f t="shared" si="41"/>
        <v>0</v>
      </c>
      <c r="AF268" s="244"/>
      <c r="AG268" s="113"/>
      <c r="AH268" s="114"/>
      <c r="AI268" s="115"/>
      <c r="AM268" s="115"/>
      <c r="AN268" s="182"/>
      <c r="AO268" s="107" t="s">
        <v>851</v>
      </c>
      <c r="AP268" s="117" t="str">
        <f t="shared" si="61"/>
        <v>770/005/5/05/1226</v>
      </c>
    </row>
    <row r="269" spans="1:43" ht="35.1" customHeight="1">
      <c r="A269" s="107" t="s">
        <v>852</v>
      </c>
      <c r="B269" s="118">
        <v>770010</v>
      </c>
      <c r="C269" s="118">
        <v>4</v>
      </c>
      <c r="D269" s="119" t="s">
        <v>167</v>
      </c>
      <c r="E269" s="118">
        <v>1007</v>
      </c>
      <c r="F269" s="119" t="s">
        <v>168</v>
      </c>
      <c r="G269" s="119" t="s">
        <v>168</v>
      </c>
      <c r="H269" s="119" t="s">
        <v>167</v>
      </c>
      <c r="I269" s="119" t="s">
        <v>167</v>
      </c>
      <c r="J269" s="118">
        <v>350</v>
      </c>
      <c r="K269" s="119" t="s">
        <v>188</v>
      </c>
      <c r="L269" s="121" t="s">
        <v>87</v>
      </c>
      <c r="M269" s="128" t="s">
        <v>197</v>
      </c>
      <c r="N269" s="129" t="s">
        <v>853</v>
      </c>
      <c r="O269" s="118" t="s">
        <v>172</v>
      </c>
      <c r="P269" s="154"/>
      <c r="Q269" s="118" t="s">
        <v>973</v>
      </c>
      <c r="R269" s="284" t="s">
        <v>190</v>
      </c>
      <c r="S269" s="110" t="e">
        <f>SUMIF([3]DATA!$B$1:$B$65536,'Appendix O'!$AP269,[3]DATA!O$1:O$65536)</f>
        <v>#VALUE!</v>
      </c>
      <c r="T269" s="108">
        <v>0</v>
      </c>
      <c r="U269" s="108" t="e">
        <f t="shared" si="62"/>
        <v>#VALUE!</v>
      </c>
      <c r="V269" s="108" t="e">
        <f>SUM(SUMIF([3]DATA!$B$1:$B$65536,'Appendix O'!$AP269,[3]DATA!P$1:P$65536),SUMIF([3]DATA!$B$1:$B$65536,'Appendix O'!$AP269,[3]DATA!Q$1:Q$65536))</f>
        <v>#VALUE!</v>
      </c>
      <c r="W269" s="108">
        <v>10500000</v>
      </c>
      <c r="X269" s="108">
        <v>2913.6</v>
      </c>
      <c r="Y269" s="108">
        <v>8666291.6400000006</v>
      </c>
      <c r="Z269" s="108">
        <f t="shared" si="64"/>
        <v>8669205.2400000002</v>
      </c>
      <c r="AA269" s="108"/>
      <c r="AB269" s="108">
        <f t="shared" si="40"/>
        <v>1830794.7599999998</v>
      </c>
      <c r="AC269" s="111" t="e">
        <f t="shared" si="63"/>
        <v>#VALUE!</v>
      </c>
      <c r="AD269" s="111" t="e">
        <f t="shared" si="65"/>
        <v>#VALUE!</v>
      </c>
      <c r="AE269" s="112">
        <f t="shared" si="41"/>
        <v>0.82563859428571429</v>
      </c>
      <c r="AF269" s="241">
        <v>40724</v>
      </c>
      <c r="AG269" s="113"/>
      <c r="AH269" s="114" t="s">
        <v>384</v>
      </c>
      <c r="AI269" s="115" t="s">
        <v>384</v>
      </c>
      <c r="AJ269" s="107" t="s">
        <v>384</v>
      </c>
      <c r="AK269" s="107" t="s">
        <v>384</v>
      </c>
      <c r="AM269" s="115" t="s">
        <v>854</v>
      </c>
      <c r="AN269" s="182"/>
      <c r="AO269" s="107" t="s">
        <v>851</v>
      </c>
      <c r="AP269" s="117" t="str">
        <f t="shared" si="61"/>
        <v>770/010/4/01/1007</v>
      </c>
    </row>
    <row r="270" spans="1:43" ht="35.1" customHeight="1">
      <c r="A270" s="107" t="s">
        <v>855</v>
      </c>
      <c r="B270" s="118">
        <v>770010</v>
      </c>
      <c r="C270" s="118">
        <v>4</v>
      </c>
      <c r="D270" s="119" t="s">
        <v>167</v>
      </c>
      <c r="E270" s="118">
        <v>1008</v>
      </c>
      <c r="F270" s="119" t="s">
        <v>168</v>
      </c>
      <c r="G270" s="119" t="s">
        <v>168</v>
      </c>
      <c r="H270" s="119" t="s">
        <v>167</v>
      </c>
      <c r="I270" s="119" t="s">
        <v>167</v>
      </c>
      <c r="J270" s="118">
        <v>350</v>
      </c>
      <c r="K270" s="119" t="s">
        <v>188</v>
      </c>
      <c r="L270" s="121" t="s">
        <v>87</v>
      </c>
      <c r="M270" s="128" t="s">
        <v>197</v>
      </c>
      <c r="N270" s="129" t="s">
        <v>853</v>
      </c>
      <c r="O270" s="118" t="s">
        <v>172</v>
      </c>
      <c r="P270" s="154"/>
      <c r="Q270" s="118" t="s">
        <v>973</v>
      </c>
      <c r="R270" s="284" t="s">
        <v>190</v>
      </c>
      <c r="S270" s="110" t="e">
        <f>SUMIF([3]DATA!$B$1:$B$65536,'Appendix O'!$AP270,[3]DATA!O$1:O$65536)</f>
        <v>#VALUE!</v>
      </c>
      <c r="T270" s="108">
        <v>0</v>
      </c>
      <c r="U270" s="108" t="e">
        <f t="shared" si="62"/>
        <v>#VALUE!</v>
      </c>
      <c r="V270" s="108" t="e">
        <f>SUM(SUMIF([3]DATA!$B$1:$B$65536,'Appendix O'!$AP270,[3]DATA!P$1:P$65536),SUMIF([3]DATA!$B$1:$B$65536,'Appendix O'!$AP270,[3]DATA!Q$1:Q$65536))</f>
        <v>#VALUE!</v>
      </c>
      <c r="W270" s="108">
        <v>4500000</v>
      </c>
      <c r="X270" s="108">
        <v>0</v>
      </c>
      <c r="Y270" s="108">
        <v>0</v>
      </c>
      <c r="Z270" s="108">
        <f t="shared" si="64"/>
        <v>0</v>
      </c>
      <c r="AA270" s="108"/>
      <c r="AB270" s="108">
        <f t="shared" ref="AB270:AB307" si="66">W270-Z270</f>
        <v>4500000</v>
      </c>
      <c r="AC270" s="111" t="e">
        <f t="shared" si="63"/>
        <v>#VALUE!</v>
      </c>
      <c r="AD270" s="111" t="e">
        <f t="shared" si="65"/>
        <v>#VALUE!</v>
      </c>
      <c r="AE270" s="112">
        <f t="shared" ref="AE270:AE308" si="67">Z270/W270</f>
        <v>0</v>
      </c>
      <c r="AF270" s="241">
        <v>40724</v>
      </c>
      <c r="AG270" s="113"/>
      <c r="AH270" s="114" t="s">
        <v>384</v>
      </c>
      <c r="AI270" s="115" t="s">
        <v>384</v>
      </c>
      <c r="AJ270" s="107" t="s">
        <v>384</v>
      </c>
      <c r="AK270" s="107" t="s">
        <v>384</v>
      </c>
      <c r="AM270" s="115" t="s">
        <v>854</v>
      </c>
      <c r="AN270" s="182"/>
      <c r="AO270" s="107" t="s">
        <v>851</v>
      </c>
      <c r="AP270" s="117" t="str">
        <f t="shared" si="61"/>
        <v>770/010/4/01/1008</v>
      </c>
    </row>
    <row r="271" spans="1:43" ht="30" customHeight="1">
      <c r="A271" s="107" t="s">
        <v>856</v>
      </c>
      <c r="B271" s="118">
        <v>770010</v>
      </c>
      <c r="C271" s="118">
        <v>4</v>
      </c>
      <c r="D271" s="119" t="s">
        <v>167</v>
      </c>
      <c r="E271" s="118">
        <v>1009</v>
      </c>
      <c r="F271" s="119" t="s">
        <v>168</v>
      </c>
      <c r="G271" s="119" t="s">
        <v>168</v>
      </c>
      <c r="H271" s="119" t="s">
        <v>167</v>
      </c>
      <c r="I271" s="119" t="s">
        <v>167</v>
      </c>
      <c r="J271" s="118">
        <v>250</v>
      </c>
      <c r="K271" s="119" t="s">
        <v>188</v>
      </c>
      <c r="L271" s="121" t="s">
        <v>87</v>
      </c>
      <c r="M271" s="128" t="s">
        <v>197</v>
      </c>
      <c r="N271" s="129" t="s">
        <v>853</v>
      </c>
      <c r="O271" s="118" t="s">
        <v>172</v>
      </c>
      <c r="P271" s="154"/>
      <c r="Q271" s="118" t="s">
        <v>973</v>
      </c>
      <c r="R271" s="284" t="s">
        <v>190</v>
      </c>
      <c r="S271" s="110" t="e">
        <f>SUMIF([3]DATA!$B$1:$B$65536,'Appendix O'!$AP271,[3]DATA!O$1:O$65536)</f>
        <v>#VALUE!</v>
      </c>
      <c r="T271" s="108">
        <v>0</v>
      </c>
      <c r="U271" s="108" t="e">
        <f t="shared" si="62"/>
        <v>#VALUE!</v>
      </c>
      <c r="V271" s="108" t="e">
        <f>SUM(SUMIF([3]DATA!$B$1:$B$65536,'Appendix O'!$AP271,[3]DATA!P$1:P$65536),SUMIF([3]DATA!$B$1:$B$65536,'Appendix O'!$AP271,[3]DATA!Q$1:Q$65536))</f>
        <v>#VALUE!</v>
      </c>
      <c r="W271" s="108">
        <v>460000</v>
      </c>
      <c r="X271" s="108">
        <v>0</v>
      </c>
      <c r="Y271" s="108"/>
      <c r="Z271" s="108">
        <f t="shared" si="64"/>
        <v>0</v>
      </c>
      <c r="AA271" s="108"/>
      <c r="AB271" s="108">
        <f t="shared" si="66"/>
        <v>460000</v>
      </c>
      <c r="AC271" s="111" t="e">
        <f t="shared" si="63"/>
        <v>#VALUE!</v>
      </c>
      <c r="AD271" s="111" t="e">
        <f t="shared" si="65"/>
        <v>#VALUE!</v>
      </c>
      <c r="AE271" s="112">
        <f t="shared" si="67"/>
        <v>0</v>
      </c>
      <c r="AF271" s="201">
        <v>40724</v>
      </c>
      <c r="AG271" s="113"/>
      <c r="AH271" s="114" t="s">
        <v>384</v>
      </c>
      <c r="AI271" s="115" t="s">
        <v>384</v>
      </c>
      <c r="AJ271" s="107" t="s">
        <v>384</v>
      </c>
      <c r="AK271" s="107" t="s">
        <v>384</v>
      </c>
      <c r="AM271" s="115" t="s">
        <v>854</v>
      </c>
      <c r="AN271" s="182"/>
      <c r="AO271" s="107" t="s">
        <v>851</v>
      </c>
      <c r="AP271" s="117" t="str">
        <f t="shared" si="61"/>
        <v>770/010/4/01/1009</v>
      </c>
    </row>
    <row r="272" spans="1:43" ht="30" customHeight="1">
      <c r="A272" s="107" t="s">
        <v>857</v>
      </c>
      <c r="B272" s="118">
        <v>770010</v>
      </c>
      <c r="C272" s="118">
        <v>4</v>
      </c>
      <c r="D272" s="119" t="s">
        <v>167</v>
      </c>
      <c r="E272" s="118">
        <v>1010</v>
      </c>
      <c r="F272" s="119" t="s">
        <v>168</v>
      </c>
      <c r="G272" s="119" t="s">
        <v>168</v>
      </c>
      <c r="H272" s="119" t="s">
        <v>167</v>
      </c>
      <c r="I272" s="119" t="s">
        <v>167</v>
      </c>
      <c r="J272" s="118">
        <v>250</v>
      </c>
      <c r="K272" s="119" t="s">
        <v>188</v>
      </c>
      <c r="L272" s="121" t="s">
        <v>87</v>
      </c>
      <c r="M272" s="128" t="s">
        <v>197</v>
      </c>
      <c r="N272" s="129" t="s">
        <v>853</v>
      </c>
      <c r="O272" s="118" t="s">
        <v>172</v>
      </c>
      <c r="P272" s="154"/>
      <c r="Q272" s="118" t="s">
        <v>973</v>
      </c>
      <c r="R272" s="284" t="s">
        <v>190</v>
      </c>
      <c r="S272" s="110" t="e">
        <f>SUMIF([3]DATA!$B$1:$B$65536,'Appendix O'!$AP272,[3]DATA!O$1:O$65536)</f>
        <v>#VALUE!</v>
      </c>
      <c r="T272" s="108">
        <v>0</v>
      </c>
      <c r="U272" s="108" t="e">
        <f t="shared" si="62"/>
        <v>#VALUE!</v>
      </c>
      <c r="V272" s="108" t="e">
        <f>SUM(SUMIF([3]DATA!$B$1:$B$65536,'Appendix O'!$AP272,[3]DATA!P$1:P$65536),SUMIF([3]DATA!$B$1:$B$65536,'Appendix O'!$AP272,[3]DATA!Q$1:Q$65536))</f>
        <v>#VALUE!</v>
      </c>
      <c r="W272" s="108">
        <v>800000</v>
      </c>
      <c r="X272" s="108">
        <v>0</v>
      </c>
      <c r="Y272" s="108"/>
      <c r="Z272" s="108">
        <f t="shared" si="64"/>
        <v>0</v>
      </c>
      <c r="AA272" s="108"/>
      <c r="AB272" s="108">
        <f t="shared" si="66"/>
        <v>800000</v>
      </c>
      <c r="AC272" s="111" t="e">
        <f t="shared" si="63"/>
        <v>#VALUE!</v>
      </c>
      <c r="AD272" s="111" t="e">
        <f t="shared" si="65"/>
        <v>#VALUE!</v>
      </c>
      <c r="AE272" s="112">
        <f t="shared" si="67"/>
        <v>0</v>
      </c>
      <c r="AF272" s="201">
        <v>40724</v>
      </c>
      <c r="AG272" s="113"/>
      <c r="AH272" s="114" t="s">
        <v>384</v>
      </c>
      <c r="AI272" s="115" t="s">
        <v>384</v>
      </c>
      <c r="AJ272" s="107" t="s">
        <v>384</v>
      </c>
      <c r="AK272" s="107" t="s">
        <v>384</v>
      </c>
      <c r="AM272" s="115" t="s">
        <v>858</v>
      </c>
      <c r="AN272" s="182"/>
      <c r="AO272" s="107" t="s">
        <v>851</v>
      </c>
      <c r="AP272" s="117" t="str">
        <f t="shared" si="61"/>
        <v>770/010/4/01/1010</v>
      </c>
    </row>
    <row r="273" spans="1:42" ht="30" customHeight="1">
      <c r="A273" s="107" t="s">
        <v>859</v>
      </c>
      <c r="B273" s="118">
        <v>750005</v>
      </c>
      <c r="C273" s="118">
        <v>4</v>
      </c>
      <c r="D273" s="119" t="s">
        <v>167</v>
      </c>
      <c r="E273" s="118">
        <v>1011</v>
      </c>
      <c r="F273" s="119" t="s">
        <v>168</v>
      </c>
      <c r="G273" s="119" t="s">
        <v>168</v>
      </c>
      <c r="H273" s="119" t="s">
        <v>167</v>
      </c>
      <c r="I273" s="119" t="s">
        <v>167</v>
      </c>
      <c r="J273" s="118">
        <v>350</v>
      </c>
      <c r="K273" s="119" t="s">
        <v>188</v>
      </c>
      <c r="L273" s="245" t="s">
        <v>530</v>
      </c>
      <c r="M273" s="128" t="s">
        <v>197</v>
      </c>
      <c r="N273" s="129" t="s">
        <v>853</v>
      </c>
      <c r="O273" s="118" t="s">
        <v>172</v>
      </c>
      <c r="P273" s="154"/>
      <c r="Q273" s="118" t="s">
        <v>973</v>
      </c>
      <c r="R273" s="284" t="s">
        <v>190</v>
      </c>
      <c r="S273" s="110" t="e">
        <f>SUMIF([3]DATA!$B$1:$B$65536,'Appendix O'!$AP273,[3]DATA!O$1:O$65536)</f>
        <v>#VALUE!</v>
      </c>
      <c r="T273" s="108">
        <v>0</v>
      </c>
      <c r="U273" s="108" t="e">
        <f t="shared" si="62"/>
        <v>#VALUE!</v>
      </c>
      <c r="V273" s="108" t="e">
        <f>SUM(SUMIF([3]DATA!$B$1:$B$65536,'Appendix O'!$AP273,[3]DATA!P$1:P$65536),SUMIF([3]DATA!$B$1:$B$65536,'Appendix O'!$AP273,[3]DATA!Q$1:Q$65536))</f>
        <v>#VALUE!</v>
      </c>
      <c r="W273" s="108">
        <v>10000000</v>
      </c>
      <c r="X273" s="108">
        <v>8013649.8200000003</v>
      </c>
      <c r="Y273" s="108">
        <v>0</v>
      </c>
      <c r="Z273" s="108">
        <f t="shared" si="64"/>
        <v>8013649.8200000003</v>
      </c>
      <c r="AA273" s="108"/>
      <c r="AB273" s="108">
        <f t="shared" si="66"/>
        <v>1986350.1799999997</v>
      </c>
      <c r="AC273" s="111" t="e">
        <f t="shared" si="63"/>
        <v>#VALUE!</v>
      </c>
      <c r="AD273" s="111" t="e">
        <f t="shared" si="65"/>
        <v>#VALUE!</v>
      </c>
      <c r="AE273" s="112">
        <f t="shared" si="67"/>
        <v>0.80136498200000006</v>
      </c>
      <c r="AF273" s="201">
        <v>40724</v>
      </c>
      <c r="AG273" s="113"/>
      <c r="AH273" s="114" t="s">
        <v>384</v>
      </c>
      <c r="AI273" s="115" t="s">
        <v>384</v>
      </c>
      <c r="AJ273" s="107" t="s">
        <v>384</v>
      </c>
      <c r="AK273" s="107" t="s">
        <v>384</v>
      </c>
      <c r="AM273" s="115" t="s">
        <v>860</v>
      </c>
      <c r="AN273" s="182" t="s">
        <v>289</v>
      </c>
      <c r="AO273" s="107" t="s">
        <v>851</v>
      </c>
      <c r="AP273" s="117" t="str">
        <f t="shared" si="61"/>
        <v>750/005/4/01/1011</v>
      </c>
    </row>
    <row r="274" spans="1:42" ht="73.5" customHeight="1">
      <c r="A274" s="107" t="s">
        <v>861</v>
      </c>
      <c r="B274" s="118">
        <v>750005</v>
      </c>
      <c r="C274" s="118">
        <v>4</v>
      </c>
      <c r="D274" s="119" t="s">
        <v>167</v>
      </c>
      <c r="E274" s="118">
        <v>1012</v>
      </c>
      <c r="F274" s="119" t="s">
        <v>168</v>
      </c>
      <c r="G274" s="118">
        <v>10</v>
      </c>
      <c r="H274" s="119">
        <v>11</v>
      </c>
      <c r="I274" s="119" t="s">
        <v>167</v>
      </c>
      <c r="J274" s="118">
        <v>250</v>
      </c>
      <c r="K274" s="119" t="s">
        <v>188</v>
      </c>
      <c r="L274" s="121" t="s">
        <v>87</v>
      </c>
      <c r="M274" s="128" t="s">
        <v>197</v>
      </c>
      <c r="N274" s="129" t="s">
        <v>592</v>
      </c>
      <c r="O274" s="118" t="s">
        <v>172</v>
      </c>
      <c r="P274" s="154"/>
      <c r="Q274" s="118" t="s">
        <v>973</v>
      </c>
      <c r="R274" s="284" t="s">
        <v>190</v>
      </c>
      <c r="S274" s="110" t="e">
        <f>SUMIF([3]DATA!$B$1:$B$65536,'Appendix O'!$AP274,[3]DATA!O$1:O$65536)</f>
        <v>#VALUE!</v>
      </c>
      <c r="T274" s="108">
        <v>0</v>
      </c>
      <c r="U274" s="108" t="e">
        <f t="shared" si="62"/>
        <v>#VALUE!</v>
      </c>
      <c r="V274" s="108" t="e">
        <f>SUM(SUMIF([3]DATA!$B$1:$B$65536,'Appendix O'!$AP274,[3]DATA!P$1:P$65536),SUMIF([3]DATA!$B$1:$B$65536,'Appendix O'!$AP274,[3]DATA!Q$1:Q$65536))</f>
        <v>#VALUE!</v>
      </c>
      <c r="W274" s="108">
        <v>4000000</v>
      </c>
      <c r="X274" s="108">
        <v>3104.7000000000007</v>
      </c>
      <c r="Y274" s="108">
        <v>2463368.0699999998</v>
      </c>
      <c r="Z274" s="108">
        <f t="shared" si="64"/>
        <v>2466472.77</v>
      </c>
      <c r="AA274" s="108"/>
      <c r="AB274" s="108">
        <f t="shared" si="66"/>
        <v>1533527.23</v>
      </c>
      <c r="AC274" s="111" t="e">
        <f t="shared" si="63"/>
        <v>#VALUE!</v>
      </c>
      <c r="AD274" s="111" t="e">
        <f t="shared" si="65"/>
        <v>#VALUE!</v>
      </c>
      <c r="AE274" s="112">
        <f t="shared" si="67"/>
        <v>0.61661819250000005</v>
      </c>
      <c r="AF274" s="201">
        <v>40724</v>
      </c>
      <c r="AG274" s="113"/>
      <c r="AH274" s="114" t="s">
        <v>384</v>
      </c>
      <c r="AI274" s="115" t="s">
        <v>384</v>
      </c>
      <c r="AJ274" s="107" t="s">
        <v>384</v>
      </c>
      <c r="AK274" s="107" t="s">
        <v>384</v>
      </c>
      <c r="AM274" s="115" t="s">
        <v>854</v>
      </c>
      <c r="AN274" s="182"/>
      <c r="AO274" s="107" t="s">
        <v>862</v>
      </c>
      <c r="AP274" s="117" t="str">
        <f t="shared" si="61"/>
        <v>750/005/4/01/1012</v>
      </c>
    </row>
    <row r="275" spans="1:42" ht="20.45" hidden="1" customHeight="1">
      <c r="A275" s="107" t="s">
        <v>863</v>
      </c>
      <c r="B275" s="118">
        <v>750005</v>
      </c>
      <c r="C275" s="118">
        <v>6</v>
      </c>
      <c r="D275" s="119" t="s">
        <v>167</v>
      </c>
      <c r="E275" s="118">
        <v>1023</v>
      </c>
      <c r="F275" s="119" t="s">
        <v>168</v>
      </c>
      <c r="G275" s="118">
        <v>10</v>
      </c>
      <c r="H275" s="118">
        <v>11</v>
      </c>
      <c r="I275" s="119" t="s">
        <v>167</v>
      </c>
      <c r="J275" s="118">
        <v>100</v>
      </c>
      <c r="K275" s="119" t="s">
        <v>169</v>
      </c>
      <c r="L275" s="121" t="s">
        <v>87</v>
      </c>
      <c r="M275" s="128" t="s">
        <v>197</v>
      </c>
      <c r="N275" s="129" t="s">
        <v>864</v>
      </c>
      <c r="O275" s="118" t="s">
        <v>172</v>
      </c>
      <c r="P275" s="154"/>
      <c r="Q275" s="118"/>
      <c r="R275" s="284" t="s">
        <v>173</v>
      </c>
      <c r="S275" s="110" t="e">
        <f>SUMIF([3]DATA!$B$1:$B$65536,'Appendix O'!$AP275,[3]DATA!O$1:O$65536)</f>
        <v>#VALUE!</v>
      </c>
      <c r="T275" s="108">
        <v>-58000</v>
      </c>
      <c r="U275" s="108" t="e">
        <f t="shared" si="62"/>
        <v>#VALUE!</v>
      </c>
      <c r="V275" s="108"/>
      <c r="W275" s="108">
        <v>0</v>
      </c>
      <c r="X275" s="108">
        <v>0</v>
      </c>
      <c r="Y275" s="108"/>
      <c r="Z275" s="108">
        <f t="shared" si="64"/>
        <v>0</v>
      </c>
      <c r="AA275" s="108"/>
      <c r="AB275" s="108">
        <f t="shared" si="66"/>
        <v>0</v>
      </c>
      <c r="AC275" s="111" t="e">
        <f t="shared" si="63"/>
        <v>#VALUE!</v>
      </c>
      <c r="AD275" s="111" t="e">
        <f t="shared" si="65"/>
        <v>#VALUE!</v>
      </c>
      <c r="AE275" s="112" t="e">
        <f t="shared" si="67"/>
        <v>#DIV/0!</v>
      </c>
      <c r="AF275" s="201">
        <v>40724</v>
      </c>
      <c r="AG275" s="113"/>
      <c r="AH275" s="114" t="s">
        <v>384</v>
      </c>
      <c r="AI275" s="115" t="s">
        <v>384</v>
      </c>
      <c r="AJ275" s="107" t="s">
        <v>384</v>
      </c>
      <c r="AK275" s="107" t="s">
        <v>384</v>
      </c>
      <c r="AM275" s="115" t="s">
        <v>865</v>
      </c>
      <c r="AN275" s="116"/>
      <c r="AO275" s="162" t="s">
        <v>289</v>
      </c>
      <c r="AP275" s="117" t="str">
        <f t="shared" si="61"/>
        <v>750/005/6/01/1023</v>
      </c>
    </row>
    <row r="276" spans="1:42" ht="30" customHeight="1">
      <c r="A276" s="107" t="s">
        <v>866</v>
      </c>
      <c r="B276" s="118">
        <v>755010</v>
      </c>
      <c r="C276" s="118">
        <v>5</v>
      </c>
      <c r="D276" s="119" t="s">
        <v>168</v>
      </c>
      <c r="E276" s="118">
        <v>1215</v>
      </c>
      <c r="F276" s="119" t="s">
        <v>168</v>
      </c>
      <c r="G276" s="119" t="s">
        <v>187</v>
      </c>
      <c r="H276" s="119" t="s">
        <v>167</v>
      </c>
      <c r="I276" s="119" t="s">
        <v>167</v>
      </c>
      <c r="J276" s="118">
        <v>260</v>
      </c>
      <c r="K276" s="119" t="s">
        <v>188</v>
      </c>
      <c r="L276" s="121" t="s">
        <v>530</v>
      </c>
      <c r="M276" s="121" t="s">
        <v>742</v>
      </c>
      <c r="N276" s="129"/>
      <c r="O276" s="118" t="s">
        <v>172</v>
      </c>
      <c r="P276" s="154"/>
      <c r="Q276" s="118" t="s">
        <v>248</v>
      </c>
      <c r="R276" s="284" t="s">
        <v>190</v>
      </c>
      <c r="S276" s="110" t="e">
        <f>SUMIF([3]DATA!$B$1:$B$65536,'Appendix O'!$AP276,[3]DATA!O$1:O$65536)</f>
        <v>#VALUE!</v>
      </c>
      <c r="T276" s="108">
        <v>87000</v>
      </c>
      <c r="U276" s="108" t="e">
        <f t="shared" si="62"/>
        <v>#VALUE!</v>
      </c>
      <c r="V276" s="108"/>
      <c r="W276" s="108">
        <v>76005</v>
      </c>
      <c r="X276" s="108">
        <v>76005</v>
      </c>
      <c r="Y276" s="108">
        <v>0</v>
      </c>
      <c r="Z276" s="108">
        <f t="shared" si="64"/>
        <v>76005</v>
      </c>
      <c r="AA276" s="108"/>
      <c r="AB276" s="108">
        <f t="shared" si="66"/>
        <v>0</v>
      </c>
      <c r="AC276" s="111" t="e">
        <f t="shared" si="63"/>
        <v>#VALUE!</v>
      </c>
      <c r="AD276" s="111" t="e">
        <f t="shared" si="65"/>
        <v>#VALUE!</v>
      </c>
      <c r="AE276" s="112">
        <f t="shared" si="67"/>
        <v>1</v>
      </c>
      <c r="AF276" s="201"/>
      <c r="AG276" s="113"/>
      <c r="AH276" s="114"/>
      <c r="AI276" s="115"/>
      <c r="AM276" s="115"/>
      <c r="AN276" s="182"/>
      <c r="AO276" s="107" t="s">
        <v>867</v>
      </c>
      <c r="AP276" s="117" t="str">
        <f t="shared" si="61"/>
        <v>755/010/5/05/1215</v>
      </c>
    </row>
    <row r="277" spans="1:42" ht="30" customHeight="1">
      <c r="A277" s="107" t="s">
        <v>868</v>
      </c>
      <c r="B277" s="118">
        <v>755010</v>
      </c>
      <c r="C277" s="118">
        <v>5</v>
      </c>
      <c r="D277" s="119" t="s">
        <v>168</v>
      </c>
      <c r="E277" s="118">
        <v>1216</v>
      </c>
      <c r="F277" s="119" t="s">
        <v>168</v>
      </c>
      <c r="G277" s="119" t="s">
        <v>187</v>
      </c>
      <c r="H277" s="119" t="s">
        <v>167</v>
      </c>
      <c r="I277" s="119" t="s">
        <v>167</v>
      </c>
      <c r="J277" s="118">
        <v>260</v>
      </c>
      <c r="K277" s="119" t="s">
        <v>188</v>
      </c>
      <c r="L277" s="121" t="s">
        <v>530</v>
      </c>
      <c r="M277" s="121" t="s">
        <v>742</v>
      </c>
      <c r="N277" s="129"/>
      <c r="O277" s="118" t="s">
        <v>172</v>
      </c>
      <c r="P277" s="154"/>
      <c r="Q277" s="118" t="s">
        <v>248</v>
      </c>
      <c r="R277" s="284" t="s">
        <v>190</v>
      </c>
      <c r="S277" s="110" t="e">
        <f>SUMIF([3]DATA!$B$1:$B$65536,'Appendix O'!$AP277,[3]DATA!O$1:O$65536)</f>
        <v>#VALUE!</v>
      </c>
      <c r="T277" s="108">
        <v>78000</v>
      </c>
      <c r="U277" s="108" t="e">
        <f t="shared" si="62"/>
        <v>#VALUE!</v>
      </c>
      <c r="V277" s="108"/>
      <c r="W277" s="108">
        <v>78000</v>
      </c>
      <c r="X277" s="108">
        <v>70822</v>
      </c>
      <c r="Y277" s="108"/>
      <c r="Z277" s="108">
        <f t="shared" si="64"/>
        <v>70822</v>
      </c>
      <c r="AA277" s="108"/>
      <c r="AB277" s="108">
        <f t="shared" si="66"/>
        <v>7178</v>
      </c>
      <c r="AC277" s="111" t="e">
        <f t="shared" si="63"/>
        <v>#VALUE!</v>
      </c>
      <c r="AD277" s="111" t="e">
        <f t="shared" si="65"/>
        <v>#VALUE!</v>
      </c>
      <c r="AE277" s="112">
        <f t="shared" si="67"/>
        <v>0.90797435897435896</v>
      </c>
      <c r="AF277" s="201"/>
      <c r="AG277" s="113"/>
      <c r="AH277" s="114"/>
      <c r="AI277" s="115"/>
      <c r="AM277" s="115"/>
      <c r="AN277" s="182"/>
      <c r="AO277" s="107" t="s">
        <v>869</v>
      </c>
      <c r="AP277" s="117" t="str">
        <f t="shared" si="61"/>
        <v>755/010/5/05/1216</v>
      </c>
    </row>
    <row r="278" spans="1:42" ht="30" customHeight="1">
      <c r="A278" s="107" t="s">
        <v>870</v>
      </c>
      <c r="B278" s="118">
        <v>755010</v>
      </c>
      <c r="C278" s="118">
        <v>5</v>
      </c>
      <c r="D278" s="119" t="s">
        <v>168</v>
      </c>
      <c r="E278" s="118">
        <v>1234</v>
      </c>
      <c r="F278" s="119" t="s">
        <v>168</v>
      </c>
      <c r="G278" s="119" t="s">
        <v>187</v>
      </c>
      <c r="H278" s="119" t="s">
        <v>167</v>
      </c>
      <c r="I278" s="119" t="s">
        <v>167</v>
      </c>
      <c r="J278" s="118">
        <v>260</v>
      </c>
      <c r="K278" s="119" t="s">
        <v>188</v>
      </c>
      <c r="L278" s="121" t="s">
        <v>530</v>
      </c>
      <c r="M278" s="121" t="s">
        <v>742</v>
      </c>
      <c r="N278" s="129"/>
      <c r="O278" s="118" t="s">
        <v>172</v>
      </c>
      <c r="P278" s="154"/>
      <c r="Q278" s="118" t="s">
        <v>248</v>
      </c>
      <c r="R278" s="284" t="s">
        <v>190</v>
      </c>
      <c r="S278" s="110" t="e">
        <f>SUMIF([3]DATA!$B$1:$B$65536,'Appendix O'!$AP278,[3]DATA!O$1:O$65536)</f>
        <v>#VALUE!</v>
      </c>
      <c r="T278" s="108">
        <v>15000</v>
      </c>
      <c r="U278" s="108" t="e">
        <f>SUM(S278:T278)</f>
        <v>#VALUE!</v>
      </c>
      <c r="V278" s="108"/>
      <c r="W278" s="108">
        <v>15000</v>
      </c>
      <c r="X278" s="108">
        <v>11841.23</v>
      </c>
      <c r="Y278" s="108"/>
      <c r="Z278" s="108">
        <f t="shared" si="64"/>
        <v>11841.23</v>
      </c>
      <c r="AA278" s="108"/>
      <c r="AB278" s="108">
        <f t="shared" si="66"/>
        <v>3158.7700000000004</v>
      </c>
      <c r="AC278" s="111" t="e">
        <f>IF(U278&lt;&gt;0,Z278/U278,0)</f>
        <v>#VALUE!</v>
      </c>
      <c r="AD278" s="111" t="e">
        <f t="shared" si="65"/>
        <v>#VALUE!</v>
      </c>
      <c r="AE278" s="112">
        <f t="shared" si="67"/>
        <v>0.78941533333333336</v>
      </c>
      <c r="AF278" s="201"/>
      <c r="AG278" s="113"/>
      <c r="AH278" s="114"/>
      <c r="AI278" s="115"/>
      <c r="AM278" s="115"/>
      <c r="AN278" s="182" t="s">
        <v>289</v>
      </c>
      <c r="AO278" s="107" t="s">
        <v>871</v>
      </c>
      <c r="AP278" s="117" t="str">
        <f t="shared" si="61"/>
        <v>755/010/5/05/1234</v>
      </c>
    </row>
    <row r="279" spans="1:42" ht="30" customHeight="1">
      <c r="A279" s="107" t="s">
        <v>872</v>
      </c>
      <c r="B279" s="118">
        <v>755010</v>
      </c>
      <c r="C279" s="118">
        <v>5</v>
      </c>
      <c r="D279" s="119" t="s">
        <v>168</v>
      </c>
      <c r="E279" s="118">
        <v>1236</v>
      </c>
      <c r="F279" s="119" t="s">
        <v>168</v>
      </c>
      <c r="G279" s="119" t="s">
        <v>187</v>
      </c>
      <c r="H279" s="119" t="s">
        <v>167</v>
      </c>
      <c r="I279" s="119" t="s">
        <v>167</v>
      </c>
      <c r="J279" s="118">
        <v>260</v>
      </c>
      <c r="K279" s="119" t="s">
        <v>188</v>
      </c>
      <c r="L279" s="121" t="s">
        <v>530</v>
      </c>
      <c r="M279" s="128" t="s">
        <v>742</v>
      </c>
      <c r="N279" s="129"/>
      <c r="O279" s="118" t="s">
        <v>172</v>
      </c>
      <c r="P279" s="154"/>
      <c r="Q279" s="118" t="s">
        <v>248</v>
      </c>
      <c r="R279" s="284" t="s">
        <v>190</v>
      </c>
      <c r="S279" s="110"/>
      <c r="T279" s="108"/>
      <c r="U279" s="108"/>
      <c r="V279" s="108">
        <v>35000</v>
      </c>
      <c r="W279" s="108">
        <v>35000</v>
      </c>
      <c r="X279" s="108">
        <v>30035.77</v>
      </c>
      <c r="Y279" s="108">
        <v>0</v>
      </c>
      <c r="Z279" s="108">
        <f t="shared" si="64"/>
        <v>30035.77</v>
      </c>
      <c r="AA279" s="108"/>
      <c r="AB279" s="108">
        <f t="shared" si="66"/>
        <v>4964.2299999999996</v>
      </c>
      <c r="AC279" s="111"/>
      <c r="AD279" s="111"/>
      <c r="AE279" s="112">
        <f t="shared" si="67"/>
        <v>0.85816485714285717</v>
      </c>
      <c r="AF279" s="201"/>
      <c r="AG279" s="113"/>
      <c r="AH279" s="114"/>
      <c r="AI279" s="115"/>
      <c r="AM279" s="115"/>
      <c r="AN279" s="182"/>
      <c r="AO279" s="107" t="s">
        <v>873</v>
      </c>
      <c r="AP279" s="117" t="str">
        <f t="shared" si="61"/>
        <v>755/010/5/05/1236</v>
      </c>
    </row>
    <row r="280" spans="1:42" ht="30" customHeight="1">
      <c r="A280" s="107" t="s">
        <v>817</v>
      </c>
      <c r="B280" s="118">
        <v>755025</v>
      </c>
      <c r="C280" s="118">
        <v>4</v>
      </c>
      <c r="D280" s="119" t="s">
        <v>167</v>
      </c>
      <c r="E280" s="118">
        <v>1013</v>
      </c>
      <c r="F280" s="119" t="s">
        <v>168</v>
      </c>
      <c r="G280" s="119" t="s">
        <v>168</v>
      </c>
      <c r="H280" s="119" t="s">
        <v>710</v>
      </c>
      <c r="I280" s="119" t="s">
        <v>167</v>
      </c>
      <c r="J280" s="118">
        <v>250</v>
      </c>
      <c r="K280" s="119" t="s">
        <v>188</v>
      </c>
      <c r="L280" s="121" t="s">
        <v>818</v>
      </c>
      <c r="M280" s="120" t="s">
        <v>491</v>
      </c>
      <c r="N280" s="129" t="s">
        <v>749</v>
      </c>
      <c r="O280" s="118" t="s">
        <v>172</v>
      </c>
      <c r="P280" s="154"/>
      <c r="Q280" s="118" t="s">
        <v>973</v>
      </c>
      <c r="R280" s="284" t="s">
        <v>190</v>
      </c>
      <c r="S280" s="110" t="e">
        <f>SUMIF([3]DATA!$B$1:$B$65536,'Appendix O'!$AP280,[3]DATA!O$1:O$65536)</f>
        <v>#VALUE!</v>
      </c>
      <c r="T280" s="108">
        <v>0</v>
      </c>
      <c r="U280" s="108" t="e">
        <f t="shared" si="62"/>
        <v>#VALUE!</v>
      </c>
      <c r="V280" s="108" t="e">
        <f>SUM(SUMIF([3]DATA!$B$1:$B$65536,'Appendix O'!$AP280,[3]DATA!P$1:P$65536),SUMIF([3]DATA!$B$1:$B$65536,'Appendix O'!$AP280,[3]DATA!Q$1:Q$65536))</f>
        <v>#VALUE!</v>
      </c>
      <c r="W280" s="108">
        <v>298224</v>
      </c>
      <c r="X280" s="108">
        <v>0</v>
      </c>
      <c r="Y280" s="108"/>
      <c r="Z280" s="108">
        <f t="shared" si="64"/>
        <v>0</v>
      </c>
      <c r="AA280" s="108"/>
      <c r="AB280" s="108">
        <f t="shared" si="66"/>
        <v>298224</v>
      </c>
      <c r="AC280" s="111" t="e">
        <f t="shared" si="63"/>
        <v>#VALUE!</v>
      </c>
      <c r="AD280" s="111" t="e">
        <f>Z280/S280</f>
        <v>#VALUE!</v>
      </c>
      <c r="AE280" s="112">
        <f t="shared" si="67"/>
        <v>0</v>
      </c>
      <c r="AF280" s="234">
        <v>40725</v>
      </c>
      <c r="AG280" s="113">
        <v>7</v>
      </c>
      <c r="AH280" s="114" t="s">
        <v>874</v>
      </c>
      <c r="AI280" s="115" t="s">
        <v>248</v>
      </c>
      <c r="AJ280" s="107" t="s">
        <v>248</v>
      </c>
      <c r="AK280" s="107" t="s">
        <v>284</v>
      </c>
      <c r="AM280" s="115" t="s">
        <v>248</v>
      </c>
      <c r="AN280" s="182" t="s">
        <v>289</v>
      </c>
      <c r="AO280" s="107" t="s">
        <v>289</v>
      </c>
      <c r="AP280" s="117" t="str">
        <f t="shared" si="61"/>
        <v>755/025/4/01/1013</v>
      </c>
    </row>
    <row r="281" spans="1:42" ht="30" customHeight="1">
      <c r="A281" s="107" t="s">
        <v>875</v>
      </c>
      <c r="B281" s="118">
        <v>755025</v>
      </c>
      <c r="C281" s="118">
        <v>6</v>
      </c>
      <c r="D281" s="119" t="s">
        <v>167</v>
      </c>
      <c r="E281" s="118">
        <v>1024</v>
      </c>
      <c r="F281" s="119" t="s">
        <v>168</v>
      </c>
      <c r="G281" s="119" t="s">
        <v>168</v>
      </c>
      <c r="H281" s="119" t="s">
        <v>710</v>
      </c>
      <c r="I281" s="119" t="s">
        <v>167</v>
      </c>
      <c r="J281" s="118">
        <v>320</v>
      </c>
      <c r="K281" s="119" t="s">
        <v>169</v>
      </c>
      <c r="L281" s="121" t="s">
        <v>530</v>
      </c>
      <c r="M281" s="121" t="s">
        <v>742</v>
      </c>
      <c r="N281" s="129" t="s">
        <v>876</v>
      </c>
      <c r="O281" s="118"/>
      <c r="P281" s="154" t="s">
        <v>172</v>
      </c>
      <c r="Q281" s="118"/>
      <c r="R281" s="284" t="s">
        <v>173</v>
      </c>
      <c r="S281" s="110" t="e">
        <f>SUMIF([3]DATA!$B$1:$B$65536,'Appendix O'!$AP281,[3]DATA!O$1:O$65536)</f>
        <v>#VALUE!</v>
      </c>
      <c r="T281" s="108">
        <v>154956</v>
      </c>
      <c r="U281" s="108" t="e">
        <f t="shared" si="62"/>
        <v>#VALUE!</v>
      </c>
      <c r="V281" s="108"/>
      <c r="W281" s="108">
        <v>314956</v>
      </c>
      <c r="X281" s="108">
        <v>69100</v>
      </c>
      <c r="Y281" s="108">
        <v>142210</v>
      </c>
      <c r="Z281" s="108">
        <f t="shared" si="64"/>
        <v>211310</v>
      </c>
      <c r="AA281" s="108"/>
      <c r="AB281" s="108">
        <f t="shared" si="66"/>
        <v>103646</v>
      </c>
      <c r="AC281" s="111" t="e">
        <f t="shared" si="63"/>
        <v>#VALUE!</v>
      </c>
      <c r="AD281" s="111" t="e">
        <f>Z281/S281</f>
        <v>#VALUE!</v>
      </c>
      <c r="AE281" s="112">
        <f t="shared" si="67"/>
        <v>0.67091911251095393</v>
      </c>
      <c r="AF281" s="234">
        <v>40725</v>
      </c>
      <c r="AG281" s="113">
        <v>41</v>
      </c>
      <c r="AH281" s="114" t="s">
        <v>395</v>
      </c>
      <c r="AI281" s="115" t="s">
        <v>738</v>
      </c>
      <c r="AJ281" s="107" t="s">
        <v>248</v>
      </c>
      <c r="AK281" s="107" t="s">
        <v>284</v>
      </c>
      <c r="AM281" s="115" t="s">
        <v>284</v>
      </c>
      <c r="AN281" s="182" t="s">
        <v>772</v>
      </c>
      <c r="AO281" s="107" t="s">
        <v>877</v>
      </c>
      <c r="AP281" s="117" t="str">
        <f t="shared" si="61"/>
        <v>755/025/6/01/1024</v>
      </c>
    </row>
    <row r="282" spans="1:42" ht="30" customHeight="1">
      <c r="A282" s="107" t="s">
        <v>878</v>
      </c>
      <c r="B282" s="118">
        <v>755025</v>
      </c>
      <c r="C282" s="118">
        <v>5</v>
      </c>
      <c r="D282" s="119" t="s">
        <v>168</v>
      </c>
      <c r="E282" s="118">
        <v>1239</v>
      </c>
      <c r="F282" s="119" t="s">
        <v>168</v>
      </c>
      <c r="G282" s="119" t="s">
        <v>187</v>
      </c>
      <c r="H282" s="119" t="s">
        <v>167</v>
      </c>
      <c r="I282" s="119" t="s">
        <v>167</v>
      </c>
      <c r="J282" s="118">
        <v>250</v>
      </c>
      <c r="K282" s="119" t="s">
        <v>188</v>
      </c>
      <c r="L282" s="245" t="s">
        <v>530</v>
      </c>
      <c r="M282" s="125" t="s">
        <v>176</v>
      </c>
      <c r="N282" s="129"/>
      <c r="O282" s="118" t="s">
        <v>172</v>
      </c>
      <c r="P282" s="154"/>
      <c r="Q282" s="118" t="s">
        <v>248</v>
      </c>
      <c r="R282" s="284" t="s">
        <v>190</v>
      </c>
      <c r="S282" s="110"/>
      <c r="T282" s="108"/>
      <c r="U282" s="108"/>
      <c r="V282" s="108"/>
      <c r="W282" s="108">
        <v>33000</v>
      </c>
      <c r="X282" s="108">
        <v>0</v>
      </c>
      <c r="Y282" s="108">
        <v>0</v>
      </c>
      <c r="Z282" s="108">
        <f t="shared" si="64"/>
        <v>0</v>
      </c>
      <c r="AA282" s="108"/>
      <c r="AB282" s="108">
        <f t="shared" si="66"/>
        <v>33000</v>
      </c>
      <c r="AC282" s="111"/>
      <c r="AD282" s="111"/>
      <c r="AE282" s="112">
        <f t="shared" si="67"/>
        <v>0</v>
      </c>
      <c r="AF282" s="234"/>
      <c r="AG282" s="113"/>
      <c r="AH282" s="114"/>
      <c r="AI282" s="115"/>
      <c r="AM282" s="115"/>
      <c r="AN282" s="182"/>
      <c r="AO282" s="107" t="s">
        <v>879</v>
      </c>
      <c r="AP282" s="117" t="str">
        <f t="shared" si="61"/>
        <v>755/025/5/05/1239</v>
      </c>
    </row>
    <row r="283" spans="1:42" ht="30" customHeight="1">
      <c r="A283" s="107" t="s">
        <v>880</v>
      </c>
      <c r="B283" s="118">
        <v>755025</v>
      </c>
      <c r="C283" s="118">
        <v>5</v>
      </c>
      <c r="D283" s="119" t="s">
        <v>168</v>
      </c>
      <c r="E283" s="118">
        <v>1258</v>
      </c>
      <c r="F283" s="119" t="s">
        <v>168</v>
      </c>
      <c r="G283" s="119" t="s">
        <v>187</v>
      </c>
      <c r="H283" s="119" t="s">
        <v>167</v>
      </c>
      <c r="I283" s="119" t="s">
        <v>167</v>
      </c>
      <c r="J283" s="118">
        <v>260</v>
      </c>
      <c r="K283" s="119" t="s">
        <v>188</v>
      </c>
      <c r="L283" s="246" t="s">
        <v>530</v>
      </c>
      <c r="M283" s="190" t="s">
        <v>176</v>
      </c>
      <c r="N283" s="129"/>
      <c r="O283" s="118" t="s">
        <v>172</v>
      </c>
      <c r="P283" s="154"/>
      <c r="Q283" s="118" t="s">
        <v>248</v>
      </c>
      <c r="R283" s="284" t="s">
        <v>190</v>
      </c>
      <c r="S283" s="110"/>
      <c r="T283" s="108"/>
      <c r="U283" s="108"/>
      <c r="V283" s="108"/>
      <c r="W283" s="108">
        <v>88000</v>
      </c>
      <c r="X283" s="108"/>
      <c r="Y283" s="108">
        <v>76726.89</v>
      </c>
      <c r="Z283" s="108">
        <f t="shared" si="64"/>
        <v>76726.89</v>
      </c>
      <c r="AA283" s="108"/>
      <c r="AB283" s="108">
        <f t="shared" si="66"/>
        <v>11273.11</v>
      </c>
      <c r="AC283" s="111"/>
      <c r="AD283" s="111"/>
      <c r="AE283" s="112">
        <f t="shared" si="67"/>
        <v>0.87189647727272723</v>
      </c>
      <c r="AF283" s="234"/>
      <c r="AG283" s="113"/>
      <c r="AH283" s="114"/>
      <c r="AI283" s="115"/>
      <c r="AM283" s="115"/>
      <c r="AN283" s="182"/>
      <c r="AO283" s="107" t="s">
        <v>881</v>
      </c>
      <c r="AP283" s="117" t="str">
        <f t="shared" si="61"/>
        <v>755/025/5/05/1258</v>
      </c>
    </row>
    <row r="284" spans="1:42" ht="35.1" customHeight="1">
      <c r="A284" s="247" t="s">
        <v>882</v>
      </c>
      <c r="B284" s="248">
        <v>755035</v>
      </c>
      <c r="C284" s="248">
        <v>6</v>
      </c>
      <c r="D284" s="248">
        <v>63</v>
      </c>
      <c r="E284" s="248">
        <v>1100</v>
      </c>
      <c r="F284" s="249" t="s">
        <v>168</v>
      </c>
      <c r="G284" s="249" t="s">
        <v>883</v>
      </c>
      <c r="H284" s="249" t="s">
        <v>167</v>
      </c>
      <c r="I284" s="249" t="s">
        <v>167</v>
      </c>
      <c r="J284" s="248">
        <v>320</v>
      </c>
      <c r="K284" s="249" t="s">
        <v>169</v>
      </c>
      <c r="L284" s="216" t="s">
        <v>387</v>
      </c>
      <c r="M284" s="128" t="s">
        <v>200</v>
      </c>
      <c r="N284" s="250"/>
      <c r="O284" s="248"/>
      <c r="P284" s="289" t="s">
        <v>172</v>
      </c>
      <c r="Q284" s="248" t="s">
        <v>973</v>
      </c>
      <c r="R284" s="284" t="s">
        <v>884</v>
      </c>
      <c r="S284" s="108" t="e">
        <f>SUMIF([3]DATA!$B$1:$B$65536,'Appendix O'!$AP284,[3]DATA!O$1:O$65536)</f>
        <v>#VALUE!</v>
      </c>
      <c r="T284" s="108">
        <v>173830</v>
      </c>
      <c r="U284" s="108" t="e">
        <f>SUM(S284:T284)</f>
        <v>#VALUE!</v>
      </c>
      <c r="V284" s="108"/>
      <c r="W284" s="108">
        <v>173830</v>
      </c>
      <c r="X284" s="108">
        <v>0</v>
      </c>
      <c r="Y284" s="108">
        <v>0</v>
      </c>
      <c r="Z284" s="108">
        <f>X284+Y284</f>
        <v>0</v>
      </c>
      <c r="AA284" s="108"/>
      <c r="AB284" s="108">
        <f>W284-Z284</f>
        <v>173830</v>
      </c>
      <c r="AC284" s="111" t="e">
        <f>IF(U284&lt;&gt;0,Z284/U284,0)</f>
        <v>#VALUE!</v>
      </c>
      <c r="AD284" s="111" t="e">
        <f t="shared" ref="AD284:AD290" si="68">Z284/S284</f>
        <v>#VALUE!</v>
      </c>
      <c r="AE284" s="112">
        <f>Z284/W284</f>
        <v>0</v>
      </c>
      <c r="AF284" s="100"/>
      <c r="AG284" s="101"/>
      <c r="AH284" s="100"/>
      <c r="AI284" s="102"/>
      <c r="AJ284" s="94"/>
      <c r="AK284" s="94"/>
      <c r="AL284" s="94"/>
      <c r="AM284" s="102"/>
      <c r="AN284" s="103"/>
      <c r="AO284" s="107" t="s">
        <v>885</v>
      </c>
      <c r="AP284" s="117" t="str">
        <f t="shared" si="61"/>
        <v>755/035/6/63/1100</v>
      </c>
    </row>
    <row r="285" spans="1:42" ht="35.1" customHeight="1">
      <c r="A285" s="247" t="s">
        <v>886</v>
      </c>
      <c r="B285" s="248">
        <v>755035</v>
      </c>
      <c r="C285" s="248">
        <v>6</v>
      </c>
      <c r="D285" s="248">
        <v>63</v>
      </c>
      <c r="E285" s="248">
        <v>1101</v>
      </c>
      <c r="F285" s="249" t="s">
        <v>168</v>
      </c>
      <c r="G285" s="249" t="s">
        <v>883</v>
      </c>
      <c r="H285" s="249" t="s">
        <v>167</v>
      </c>
      <c r="I285" s="249" t="s">
        <v>167</v>
      </c>
      <c r="J285" s="248">
        <v>320</v>
      </c>
      <c r="K285" s="249" t="s">
        <v>169</v>
      </c>
      <c r="L285" s="121" t="s">
        <v>530</v>
      </c>
      <c r="M285" s="128" t="s">
        <v>197</v>
      </c>
      <c r="N285" s="156"/>
      <c r="O285" s="91"/>
      <c r="P285" s="289" t="s">
        <v>172</v>
      </c>
      <c r="Q285" s="248" t="s">
        <v>973</v>
      </c>
      <c r="R285" s="284" t="s">
        <v>884</v>
      </c>
      <c r="S285" s="110" t="e">
        <f>SUMIF([3]DATA!$B$1:$B$65536,'Appendix O'!$AP285,[3]DATA!O$1:O$65536)</f>
        <v>#VALUE!</v>
      </c>
      <c r="T285" s="108">
        <v>160317</v>
      </c>
      <c r="U285" s="108" t="e">
        <f>SUM(S285:T285)</f>
        <v>#VALUE!</v>
      </c>
      <c r="V285" s="108"/>
      <c r="W285" s="108">
        <v>160317</v>
      </c>
      <c r="X285" s="108">
        <v>0</v>
      </c>
      <c r="Y285" s="108">
        <v>150000</v>
      </c>
      <c r="Z285" s="108">
        <f>X285+Y285</f>
        <v>150000</v>
      </c>
      <c r="AA285" s="108"/>
      <c r="AB285" s="108">
        <f>W285-Z285</f>
        <v>10317</v>
      </c>
      <c r="AC285" s="111" t="e">
        <f>IF(U285&lt;&gt;0,Z285/U285,0)</f>
        <v>#VALUE!</v>
      </c>
      <c r="AD285" s="111" t="e">
        <f t="shared" si="68"/>
        <v>#VALUE!</v>
      </c>
      <c r="AE285" s="112">
        <f>Z285/W285</f>
        <v>0.93564625086547282</v>
      </c>
      <c r="AF285" s="100"/>
      <c r="AG285" s="101"/>
      <c r="AH285" s="100"/>
      <c r="AI285" s="102"/>
      <c r="AJ285" s="94"/>
      <c r="AK285" s="94"/>
      <c r="AL285" s="94"/>
      <c r="AM285" s="102"/>
      <c r="AN285" s="103"/>
      <c r="AO285" s="107" t="s">
        <v>887</v>
      </c>
      <c r="AP285" s="117" t="str">
        <f t="shared" si="61"/>
        <v>755/035/6/63/1101</v>
      </c>
    </row>
    <row r="286" spans="1:42" ht="35.1" customHeight="1">
      <c r="A286" s="247" t="s">
        <v>888</v>
      </c>
      <c r="B286" s="248">
        <v>760005</v>
      </c>
      <c r="C286" s="248">
        <v>6</v>
      </c>
      <c r="D286" s="248">
        <v>78</v>
      </c>
      <c r="E286" s="248">
        <v>1100</v>
      </c>
      <c r="F286" s="249" t="s">
        <v>168</v>
      </c>
      <c r="G286" s="249" t="s">
        <v>378</v>
      </c>
      <c r="H286" s="249" t="s">
        <v>167</v>
      </c>
      <c r="I286" s="249" t="s">
        <v>167</v>
      </c>
      <c r="J286" s="248">
        <v>190</v>
      </c>
      <c r="K286" s="249" t="s">
        <v>169</v>
      </c>
      <c r="L286" s="243" t="s">
        <v>184</v>
      </c>
      <c r="M286" s="125" t="s">
        <v>176</v>
      </c>
      <c r="N286" s="156"/>
      <c r="O286" s="91"/>
      <c r="P286" s="289" t="s">
        <v>172</v>
      </c>
      <c r="Q286" s="248">
        <v>9</v>
      </c>
      <c r="R286" s="146" t="s">
        <v>889</v>
      </c>
      <c r="S286" s="108" t="e">
        <f>SUMIF([3]DATA!$B$1:$B$65536,'Appendix O'!$AP286,[3]DATA!O$1:O$65536)</f>
        <v>#VALUE!</v>
      </c>
      <c r="T286" s="108">
        <v>500000</v>
      </c>
      <c r="U286" s="108" t="e">
        <f>SUM(S286:T286)</f>
        <v>#VALUE!</v>
      </c>
      <c r="V286" s="108"/>
      <c r="W286" s="108">
        <v>500000</v>
      </c>
      <c r="X286" s="108">
        <v>145538.39000000001</v>
      </c>
      <c r="Y286" s="108">
        <v>287041</v>
      </c>
      <c r="Z286" s="108">
        <f>X286+Y286</f>
        <v>432579.39</v>
      </c>
      <c r="AA286" s="108"/>
      <c r="AB286" s="108">
        <f>W286-Z286</f>
        <v>67420.609999999986</v>
      </c>
      <c r="AC286" s="111" t="e">
        <f>IF(U286&lt;&gt;0,Z286/U286,0)</f>
        <v>#VALUE!</v>
      </c>
      <c r="AD286" s="111" t="e">
        <f t="shared" si="68"/>
        <v>#VALUE!</v>
      </c>
      <c r="AE286" s="112">
        <f>Z286/W286</f>
        <v>0.86515878000000002</v>
      </c>
      <c r="AF286" s="100"/>
      <c r="AG286" s="101"/>
      <c r="AH286" s="100"/>
      <c r="AI286" s="102"/>
      <c r="AJ286" s="94"/>
      <c r="AK286" s="94"/>
      <c r="AL286" s="94"/>
      <c r="AM286" s="115" t="s">
        <v>890</v>
      </c>
      <c r="AN286" s="116">
        <v>40969</v>
      </c>
      <c r="AO286" s="162" t="s">
        <v>891</v>
      </c>
      <c r="AP286" s="117" t="str">
        <f t="shared" si="61"/>
        <v>760/005/6/78/1100</v>
      </c>
    </row>
    <row r="287" spans="1:42" ht="35.1" customHeight="1">
      <c r="A287" s="107" t="s">
        <v>892</v>
      </c>
      <c r="B287" s="118">
        <v>760025</v>
      </c>
      <c r="C287" s="118">
        <v>4</v>
      </c>
      <c r="D287" s="119" t="s">
        <v>167</v>
      </c>
      <c r="E287" s="118">
        <v>1014</v>
      </c>
      <c r="F287" s="119" t="s">
        <v>168</v>
      </c>
      <c r="G287" s="119" t="s">
        <v>893</v>
      </c>
      <c r="H287" s="119" t="s">
        <v>167</v>
      </c>
      <c r="I287" s="119" t="s">
        <v>167</v>
      </c>
      <c r="J287" s="118">
        <v>170</v>
      </c>
      <c r="K287" s="119" t="s">
        <v>188</v>
      </c>
      <c r="L287" s="121" t="s">
        <v>530</v>
      </c>
      <c r="M287" s="125" t="s">
        <v>176</v>
      </c>
      <c r="N287" s="129" t="s">
        <v>894</v>
      </c>
      <c r="O287" s="118"/>
      <c r="P287" s="154" t="s">
        <v>172</v>
      </c>
      <c r="Q287" s="118">
        <v>42</v>
      </c>
      <c r="R287" s="252" t="s">
        <v>190</v>
      </c>
      <c r="S287" s="108" t="e">
        <f>SUMIF([3]DATA!$B$1:$B$65536,'Appendix O'!$AP287,[3]DATA!O$1:O$65536)</f>
        <v>#VALUE!</v>
      </c>
      <c r="T287" s="108">
        <v>0</v>
      </c>
      <c r="U287" s="108" t="e">
        <f t="shared" si="62"/>
        <v>#VALUE!</v>
      </c>
      <c r="V287" s="108" t="e">
        <f>SUM(SUMIF([3]DATA!$B$1:$B$65536,'Appendix O'!$AP287,[3]DATA!P$1:P$65536),SUMIF([3]DATA!$B$1:$B$65536,'Appendix O'!$AP287,[3]DATA!Q$1:Q$65536))</f>
        <v>#VALUE!</v>
      </c>
      <c r="W287" s="108">
        <v>2792507</v>
      </c>
      <c r="X287" s="108">
        <v>1114241.49</v>
      </c>
      <c r="Y287" s="108">
        <v>600431.97</v>
      </c>
      <c r="Z287" s="108">
        <f t="shared" si="64"/>
        <v>1714673.46</v>
      </c>
      <c r="AA287" s="108"/>
      <c r="AB287" s="108">
        <f t="shared" si="66"/>
        <v>1077833.54</v>
      </c>
      <c r="AC287" s="111" t="e">
        <f t="shared" si="63"/>
        <v>#VALUE!</v>
      </c>
      <c r="AD287" s="111" t="e">
        <f t="shared" si="68"/>
        <v>#VALUE!</v>
      </c>
      <c r="AE287" s="112">
        <f t="shared" si="67"/>
        <v>0.6140265574983339</v>
      </c>
      <c r="AF287" s="236">
        <v>40796</v>
      </c>
      <c r="AG287" s="113">
        <v>42</v>
      </c>
      <c r="AH287" s="114" t="s">
        <v>227</v>
      </c>
      <c r="AI287" s="115" t="s">
        <v>384</v>
      </c>
      <c r="AJ287" s="107" t="s">
        <v>313</v>
      </c>
      <c r="AK287" s="107" t="s">
        <v>384</v>
      </c>
      <c r="AM287" s="115" t="s">
        <v>895</v>
      </c>
      <c r="AN287" s="182"/>
      <c r="AO287" s="107" t="s">
        <v>896</v>
      </c>
      <c r="AP287" s="117" t="str">
        <f t="shared" si="61"/>
        <v>760/025/4/01/1014</v>
      </c>
    </row>
    <row r="288" spans="1:42" ht="30" customHeight="1">
      <c r="A288" s="107" t="s">
        <v>897</v>
      </c>
      <c r="B288" s="118">
        <v>760025</v>
      </c>
      <c r="C288" s="118">
        <v>4</v>
      </c>
      <c r="D288" s="119" t="s">
        <v>167</v>
      </c>
      <c r="E288" s="118">
        <v>1015</v>
      </c>
      <c r="F288" s="119" t="s">
        <v>168</v>
      </c>
      <c r="G288" s="119" t="s">
        <v>893</v>
      </c>
      <c r="H288" s="119" t="s">
        <v>167</v>
      </c>
      <c r="I288" s="119" t="s">
        <v>167</v>
      </c>
      <c r="J288" s="118">
        <v>170</v>
      </c>
      <c r="K288" s="119" t="s">
        <v>188</v>
      </c>
      <c r="L288" s="245" t="s">
        <v>530</v>
      </c>
      <c r="M288" s="125" t="s">
        <v>176</v>
      </c>
      <c r="N288" s="129" t="s">
        <v>898</v>
      </c>
      <c r="O288" s="118"/>
      <c r="P288" s="154" t="s">
        <v>172</v>
      </c>
      <c r="Q288" s="118">
        <v>4</v>
      </c>
      <c r="R288" s="252" t="s">
        <v>190</v>
      </c>
      <c r="S288" s="108" t="e">
        <f>SUMIF([3]DATA!$B$1:$B$65536,'Appendix O'!$AP288,[3]DATA!O$1:O$65536)</f>
        <v>#VALUE!</v>
      </c>
      <c r="T288" s="108">
        <v>0</v>
      </c>
      <c r="U288" s="108" t="e">
        <f t="shared" si="62"/>
        <v>#VALUE!</v>
      </c>
      <c r="V288" s="108" t="e">
        <f>SUM(SUMIF([3]DATA!$B$1:$B$65536,'Appendix O'!$AP288,[3]DATA!P$1:P$65536),SUMIF([3]DATA!$B$1:$B$65536,'Appendix O'!$AP288,[3]DATA!Q$1:Q$65536))</f>
        <v>#VALUE!</v>
      </c>
      <c r="W288" s="108">
        <v>363795</v>
      </c>
      <c r="X288" s="108">
        <v>333656.82</v>
      </c>
      <c r="Y288" s="108">
        <v>23512.79</v>
      </c>
      <c r="Z288" s="108">
        <f t="shared" si="64"/>
        <v>357169.61</v>
      </c>
      <c r="AA288" s="108"/>
      <c r="AB288" s="108">
        <f t="shared" si="66"/>
        <v>6625.390000000014</v>
      </c>
      <c r="AC288" s="111" t="e">
        <f t="shared" si="63"/>
        <v>#VALUE!</v>
      </c>
      <c r="AD288" s="111" t="e">
        <f t="shared" si="68"/>
        <v>#VALUE!</v>
      </c>
      <c r="AE288" s="112">
        <f t="shared" si="67"/>
        <v>0.98178812243158919</v>
      </c>
      <c r="AF288" s="236">
        <v>40859</v>
      </c>
      <c r="AG288" s="113">
        <v>29</v>
      </c>
      <c r="AH288" s="114" t="s">
        <v>227</v>
      </c>
      <c r="AI288" s="115" t="s">
        <v>384</v>
      </c>
      <c r="AJ288" s="107" t="s">
        <v>313</v>
      </c>
      <c r="AK288" s="107" t="s">
        <v>384</v>
      </c>
      <c r="AM288" s="115" t="s">
        <v>895</v>
      </c>
      <c r="AN288" s="182" t="s">
        <v>725</v>
      </c>
      <c r="AO288" s="107" t="s">
        <v>899</v>
      </c>
      <c r="AP288" s="117" t="str">
        <f t="shared" si="61"/>
        <v>760/025/4/01/1015</v>
      </c>
    </row>
    <row r="289" spans="1:42" ht="35.1" customHeight="1">
      <c r="A289" s="107" t="s">
        <v>900</v>
      </c>
      <c r="B289" s="118">
        <v>760025</v>
      </c>
      <c r="C289" s="118">
        <v>6</v>
      </c>
      <c r="D289" s="119">
        <v>61</v>
      </c>
      <c r="E289" s="118">
        <v>1106</v>
      </c>
      <c r="F289" s="119" t="s">
        <v>168</v>
      </c>
      <c r="G289" s="119" t="s">
        <v>893</v>
      </c>
      <c r="H289" s="119" t="s">
        <v>167</v>
      </c>
      <c r="I289" s="119" t="s">
        <v>167</v>
      </c>
      <c r="J289" s="118">
        <v>170</v>
      </c>
      <c r="K289" s="119" t="s">
        <v>188</v>
      </c>
      <c r="L289" s="121" t="s">
        <v>530</v>
      </c>
      <c r="M289" s="125" t="s">
        <v>176</v>
      </c>
      <c r="N289" s="129" t="s">
        <v>898</v>
      </c>
      <c r="O289" s="118"/>
      <c r="P289" s="154" t="s">
        <v>172</v>
      </c>
      <c r="Q289" s="118">
        <v>46</v>
      </c>
      <c r="R289" s="252" t="s">
        <v>493</v>
      </c>
      <c r="S289" s="108" t="e">
        <f>SUMIF([3]DATA!$B$1:$B$65536,'Appendix O'!$AP289,[3]DATA!O$1:O$65536)</f>
        <v>#VALUE!</v>
      </c>
      <c r="T289" s="108">
        <v>0</v>
      </c>
      <c r="U289" s="108" t="e">
        <f>SUM(S289:T289)</f>
        <v>#VALUE!</v>
      </c>
      <c r="V289" s="108" t="e">
        <f>SUM(SUMIF([3]DATA!$B$1:$B$65536,'Appendix O'!$AP289,[3]DATA!P$1:P$65536),SUMIF([3]DATA!$B$1:$B$65536,'Appendix O'!$AP289,[3]DATA!Q$1:Q$65536))</f>
        <v>#VALUE!</v>
      </c>
      <c r="W289" s="108">
        <v>625764</v>
      </c>
      <c r="X289" s="108">
        <v>312280.7</v>
      </c>
      <c r="Y289" s="108">
        <v>111948.79</v>
      </c>
      <c r="Z289" s="108">
        <f t="shared" si="64"/>
        <v>424229.49</v>
      </c>
      <c r="AA289" s="108"/>
      <c r="AB289" s="108">
        <f t="shared" si="66"/>
        <v>201534.51</v>
      </c>
      <c r="AC289" s="111" t="e">
        <f>IF(U289&lt;&gt;0,Z289/U289,0)</f>
        <v>#VALUE!</v>
      </c>
      <c r="AD289" s="111" t="e">
        <f t="shared" si="68"/>
        <v>#VALUE!</v>
      </c>
      <c r="AE289" s="112">
        <f t="shared" si="67"/>
        <v>0.67793847201181279</v>
      </c>
      <c r="AF289" s="236">
        <v>40859</v>
      </c>
      <c r="AG289" s="113">
        <v>29</v>
      </c>
      <c r="AH289" s="114" t="s">
        <v>227</v>
      </c>
      <c r="AI289" s="115" t="s">
        <v>384</v>
      </c>
      <c r="AJ289" s="107" t="s">
        <v>313</v>
      </c>
      <c r="AK289" s="107" t="s">
        <v>384</v>
      </c>
      <c r="AM289" s="115" t="s">
        <v>895</v>
      </c>
      <c r="AN289" s="182" t="s">
        <v>725</v>
      </c>
      <c r="AO289" s="107" t="s">
        <v>901</v>
      </c>
      <c r="AP289" s="117" t="str">
        <f t="shared" si="61"/>
        <v>760/025/6/61/1106</v>
      </c>
    </row>
    <row r="290" spans="1:42" ht="30" customHeight="1">
      <c r="A290" s="174" t="s">
        <v>902</v>
      </c>
      <c r="B290" s="175">
        <v>765010</v>
      </c>
      <c r="C290" s="175">
        <v>5</v>
      </c>
      <c r="D290" s="176" t="s">
        <v>168</v>
      </c>
      <c r="E290" s="175">
        <v>1242</v>
      </c>
      <c r="F290" s="176" t="s">
        <v>168</v>
      </c>
      <c r="G290" s="176" t="s">
        <v>187</v>
      </c>
      <c r="H290" s="176" t="s">
        <v>167</v>
      </c>
      <c r="I290" s="176" t="s">
        <v>167</v>
      </c>
      <c r="J290" s="175">
        <v>260</v>
      </c>
      <c r="K290" s="177" t="s">
        <v>169</v>
      </c>
      <c r="L290" s="121" t="s">
        <v>530</v>
      </c>
      <c r="M290" s="125" t="s">
        <v>171</v>
      </c>
      <c r="N290" s="146" t="s">
        <v>388</v>
      </c>
      <c r="O290" s="146" t="s">
        <v>172</v>
      </c>
      <c r="P290" s="182"/>
      <c r="Q290" s="118" t="s">
        <v>248</v>
      </c>
      <c r="R290" s="284" t="s">
        <v>190</v>
      </c>
      <c r="S290" s="179" t="e">
        <f>SUMIF([3]DATA!$B$1:$B$65536,'Appendix O'!$AP290,[3]DATA!O$1:O$65536)</f>
        <v>#VALUE!</v>
      </c>
      <c r="T290" s="179">
        <v>4890900</v>
      </c>
      <c r="U290" s="179" t="e">
        <f>SUM(S290:T290)</f>
        <v>#VALUE!</v>
      </c>
      <c r="V290" s="108"/>
      <c r="W290" s="179">
        <v>36000</v>
      </c>
      <c r="X290" s="179">
        <v>0</v>
      </c>
      <c r="Y290" s="109">
        <v>24931.48</v>
      </c>
      <c r="Z290" s="108">
        <f t="shared" si="64"/>
        <v>24931.48</v>
      </c>
      <c r="AA290" s="108"/>
      <c r="AB290" s="108">
        <f t="shared" si="66"/>
        <v>11068.52</v>
      </c>
      <c r="AC290" s="111" t="e">
        <f>IF(U290&lt;&gt;0,Z290/U290,0)</f>
        <v>#VALUE!</v>
      </c>
      <c r="AD290" s="111" t="e">
        <f t="shared" si="68"/>
        <v>#VALUE!</v>
      </c>
      <c r="AE290" s="112">
        <f t="shared" si="67"/>
        <v>0.69254111111111105</v>
      </c>
      <c r="AF290" s="181"/>
      <c r="AG290" s="182"/>
      <c r="AH290" s="146"/>
      <c r="AM290" s="115"/>
      <c r="AN290" s="183"/>
      <c r="AO290" s="107" t="s">
        <v>903</v>
      </c>
      <c r="AP290" s="117" t="str">
        <f t="shared" si="61"/>
        <v>765/010/5/05/1242</v>
      </c>
    </row>
    <row r="291" spans="1:42" ht="30" customHeight="1">
      <c r="A291" s="174" t="s">
        <v>904</v>
      </c>
      <c r="B291" s="175">
        <v>765010</v>
      </c>
      <c r="C291" s="175">
        <v>5</v>
      </c>
      <c r="D291" s="176" t="s">
        <v>168</v>
      </c>
      <c r="E291" s="175">
        <v>1248</v>
      </c>
      <c r="F291" s="176" t="s">
        <v>168</v>
      </c>
      <c r="G291" s="176" t="s">
        <v>187</v>
      </c>
      <c r="H291" s="176" t="s">
        <v>167</v>
      </c>
      <c r="I291" s="176" t="s">
        <v>167</v>
      </c>
      <c r="J291" s="175">
        <v>260</v>
      </c>
      <c r="K291" s="177" t="s">
        <v>188</v>
      </c>
      <c r="L291" s="245" t="s">
        <v>530</v>
      </c>
      <c r="M291" s="125" t="s">
        <v>176</v>
      </c>
      <c r="N291" s="146"/>
      <c r="O291" s="146" t="s">
        <v>172</v>
      </c>
      <c r="P291" s="182"/>
      <c r="Q291" s="118" t="s">
        <v>248</v>
      </c>
      <c r="R291" s="284" t="s">
        <v>190</v>
      </c>
      <c r="S291" s="179"/>
      <c r="T291" s="179"/>
      <c r="U291" s="179"/>
      <c r="V291" s="108"/>
      <c r="W291" s="179">
        <v>56000</v>
      </c>
      <c r="X291" s="179">
        <v>0</v>
      </c>
      <c r="Y291" s="109">
        <v>45832.57</v>
      </c>
      <c r="Z291" s="108">
        <f t="shared" si="64"/>
        <v>45832.57</v>
      </c>
      <c r="AA291" s="108"/>
      <c r="AB291" s="108">
        <f t="shared" si="66"/>
        <v>10167.43</v>
      </c>
      <c r="AC291" s="111"/>
      <c r="AD291" s="111"/>
      <c r="AE291" s="112">
        <f t="shared" si="67"/>
        <v>0.81843874999999999</v>
      </c>
      <c r="AF291" s="181"/>
      <c r="AG291" s="182"/>
      <c r="AH291" s="146"/>
      <c r="AM291" s="115"/>
      <c r="AN291" s="183"/>
      <c r="AO291" s="107" t="s">
        <v>903</v>
      </c>
      <c r="AP291" s="117" t="str">
        <f t="shared" si="61"/>
        <v>765/010/5/05/1248</v>
      </c>
    </row>
    <row r="292" spans="1:42" ht="37.5" customHeight="1">
      <c r="A292" s="107" t="s">
        <v>905</v>
      </c>
      <c r="B292" s="118">
        <v>765010</v>
      </c>
      <c r="C292" s="118">
        <v>6</v>
      </c>
      <c r="D292" s="119">
        <v>61</v>
      </c>
      <c r="E292" s="118">
        <v>1107</v>
      </c>
      <c r="F292" s="119" t="s">
        <v>168</v>
      </c>
      <c r="G292" s="119" t="s">
        <v>893</v>
      </c>
      <c r="H292" s="119" t="s">
        <v>167</v>
      </c>
      <c r="I292" s="119" t="s">
        <v>167</v>
      </c>
      <c r="J292" s="118">
        <v>180</v>
      </c>
      <c r="K292" s="119" t="s">
        <v>188</v>
      </c>
      <c r="L292" s="128" t="s">
        <v>184</v>
      </c>
      <c r="M292" s="125" t="s">
        <v>176</v>
      </c>
      <c r="N292" s="129" t="s">
        <v>898</v>
      </c>
      <c r="O292" s="118"/>
      <c r="P292" s="154" t="s">
        <v>172</v>
      </c>
      <c r="Q292" s="118">
        <v>24</v>
      </c>
      <c r="R292" s="252" t="s">
        <v>493</v>
      </c>
      <c r="S292" s="108" t="e">
        <f>SUMIF([3]DATA!$B$1:$B$65536,'Appendix O'!$AP292,[3]DATA!O$1:O$65536)</f>
        <v>#VALUE!</v>
      </c>
      <c r="T292" s="108">
        <v>0</v>
      </c>
      <c r="U292" s="108" t="e">
        <f>SUM(S292:T292)</f>
        <v>#VALUE!</v>
      </c>
      <c r="V292" s="108" t="e">
        <f>SUM(SUMIF([3]DATA!$B$1:$B$65536,'Appendix O'!$AP292,[3]DATA!P$1:P$65536),SUMIF([3]DATA!$B$1:$B$65536,'Appendix O'!$AP292,[3]DATA!Q$1:Q$65536))</f>
        <v>#VALUE!</v>
      </c>
      <c r="W292" s="108">
        <v>406901</v>
      </c>
      <c r="X292" s="108">
        <v>406901</v>
      </c>
      <c r="Y292" s="108">
        <v>0</v>
      </c>
      <c r="Z292" s="108">
        <f t="shared" si="64"/>
        <v>406901</v>
      </c>
      <c r="AA292" s="108"/>
      <c r="AB292" s="108">
        <f t="shared" si="66"/>
        <v>0</v>
      </c>
      <c r="AC292" s="111" t="e">
        <f>IF(U292&lt;&gt;0,Z292/U292,0)</f>
        <v>#VALUE!</v>
      </c>
      <c r="AD292" s="111" t="e">
        <f>Z292/S292</f>
        <v>#VALUE!</v>
      </c>
      <c r="AE292" s="112">
        <f t="shared" si="67"/>
        <v>1</v>
      </c>
      <c r="AF292" s="236">
        <v>40859</v>
      </c>
      <c r="AG292" s="113">
        <v>29</v>
      </c>
      <c r="AH292" s="114" t="s">
        <v>227</v>
      </c>
      <c r="AI292" s="115" t="s">
        <v>384</v>
      </c>
      <c r="AJ292" s="107" t="s">
        <v>313</v>
      </c>
      <c r="AK292" s="107" t="s">
        <v>384</v>
      </c>
      <c r="AM292" s="115" t="s">
        <v>895</v>
      </c>
      <c r="AN292" s="182" t="s">
        <v>725</v>
      </c>
      <c r="AO292" s="107" t="s">
        <v>906</v>
      </c>
      <c r="AP292" s="117" t="str">
        <f t="shared" si="61"/>
        <v>765/010/6/61/1107</v>
      </c>
    </row>
    <row r="293" spans="1:42" ht="30" customHeight="1">
      <c r="A293" s="107" t="s">
        <v>907</v>
      </c>
      <c r="B293" s="118">
        <v>765010</v>
      </c>
      <c r="C293" s="118">
        <v>5</v>
      </c>
      <c r="D293" s="119" t="s">
        <v>168</v>
      </c>
      <c r="E293" s="118">
        <v>1209</v>
      </c>
      <c r="F293" s="119" t="s">
        <v>168</v>
      </c>
      <c r="G293" s="119" t="s">
        <v>187</v>
      </c>
      <c r="H293" s="119" t="s">
        <v>167</v>
      </c>
      <c r="I293" s="119" t="s">
        <v>167</v>
      </c>
      <c r="J293" s="118">
        <v>270</v>
      </c>
      <c r="K293" s="119" t="s">
        <v>188</v>
      </c>
      <c r="L293" s="121" t="s">
        <v>530</v>
      </c>
      <c r="M293" s="125" t="s">
        <v>176</v>
      </c>
      <c r="N293" s="129"/>
      <c r="O293" s="118" t="s">
        <v>172</v>
      </c>
      <c r="P293" s="154"/>
      <c r="Q293" s="118" t="s">
        <v>248</v>
      </c>
      <c r="R293" s="252" t="s">
        <v>190</v>
      </c>
      <c r="S293" s="108" t="e">
        <f>SUMIF([3]DATA!$B$1:$B$65536,'Appendix O'!$AP293,[3]DATA!O$1:O$65536)</f>
        <v>#VALUE!</v>
      </c>
      <c r="T293" s="108">
        <v>17100</v>
      </c>
      <c r="U293" s="108" t="e">
        <f t="shared" si="62"/>
        <v>#VALUE!</v>
      </c>
      <c r="V293" s="108"/>
      <c r="W293" s="108">
        <v>17100</v>
      </c>
      <c r="X293" s="108">
        <v>14933.96</v>
      </c>
      <c r="Y293" s="108">
        <v>0</v>
      </c>
      <c r="Z293" s="108">
        <f t="shared" si="64"/>
        <v>14933.96</v>
      </c>
      <c r="AA293" s="108"/>
      <c r="AB293" s="108">
        <f t="shared" si="66"/>
        <v>2166.0400000000009</v>
      </c>
      <c r="AC293" s="111" t="e">
        <f t="shared" si="63"/>
        <v>#VALUE!</v>
      </c>
      <c r="AD293" s="111" t="e">
        <f>Z293/S293</f>
        <v>#VALUE!</v>
      </c>
      <c r="AE293" s="112">
        <f t="shared" si="67"/>
        <v>0.87333099415204674</v>
      </c>
      <c r="AF293" s="236"/>
      <c r="AG293" s="113"/>
      <c r="AH293" s="114"/>
      <c r="AI293" s="115"/>
      <c r="AM293" s="115"/>
      <c r="AN293" s="182"/>
      <c r="AO293" s="107" t="s">
        <v>908</v>
      </c>
      <c r="AP293" s="117" t="str">
        <f t="shared" si="61"/>
        <v>765/010/5/05/1209</v>
      </c>
    </row>
    <row r="294" spans="1:42" ht="35.1" customHeight="1">
      <c r="A294" s="107" t="s">
        <v>909</v>
      </c>
      <c r="B294" s="118">
        <v>765010</v>
      </c>
      <c r="C294" s="118">
        <v>6</v>
      </c>
      <c r="D294" s="119" t="s">
        <v>167</v>
      </c>
      <c r="E294" s="118">
        <v>1025</v>
      </c>
      <c r="F294" s="119" t="s">
        <v>168</v>
      </c>
      <c r="G294" s="119" t="s">
        <v>893</v>
      </c>
      <c r="H294" s="119" t="s">
        <v>167</v>
      </c>
      <c r="I294" s="119" t="s">
        <v>167</v>
      </c>
      <c r="J294" s="118">
        <v>160</v>
      </c>
      <c r="K294" s="119" t="s">
        <v>188</v>
      </c>
      <c r="L294" s="128" t="s">
        <v>184</v>
      </c>
      <c r="M294" s="125" t="s">
        <v>176</v>
      </c>
      <c r="N294" s="129" t="s">
        <v>843</v>
      </c>
      <c r="O294" s="118"/>
      <c r="P294" s="154" t="s">
        <v>172</v>
      </c>
      <c r="Q294" s="118">
        <v>33</v>
      </c>
      <c r="R294" s="252" t="s">
        <v>173</v>
      </c>
      <c r="S294" s="108" t="e">
        <f>SUMIF([3]DATA!$B$1:$B$65536,'Appendix O'!$AP294,[3]DATA!O$1:O$65536)</f>
        <v>#VALUE!</v>
      </c>
      <c r="T294" s="108">
        <v>149123</v>
      </c>
      <c r="U294" s="108" t="e">
        <f t="shared" si="62"/>
        <v>#VALUE!</v>
      </c>
      <c r="V294" s="108"/>
      <c r="W294" s="108">
        <v>2500000</v>
      </c>
      <c r="X294" s="108">
        <v>3104.64</v>
      </c>
      <c r="Y294" s="108">
        <v>-3104.64</v>
      </c>
      <c r="Z294" s="108">
        <f t="shared" si="64"/>
        <v>0</v>
      </c>
      <c r="AA294" s="108"/>
      <c r="AB294" s="108">
        <f t="shared" si="66"/>
        <v>2500000</v>
      </c>
      <c r="AC294" s="111" t="e">
        <f t="shared" si="63"/>
        <v>#VALUE!</v>
      </c>
      <c r="AD294" s="111" t="e">
        <f>Z294/S294</f>
        <v>#VALUE!</v>
      </c>
      <c r="AE294" s="112">
        <f t="shared" si="67"/>
        <v>0</v>
      </c>
      <c r="AF294" s="244" t="s">
        <v>910</v>
      </c>
      <c r="AG294" s="113">
        <v>33</v>
      </c>
      <c r="AH294" s="114" t="s">
        <v>227</v>
      </c>
      <c r="AI294" s="115" t="s">
        <v>911</v>
      </c>
      <c r="AJ294" s="107" t="s">
        <v>912</v>
      </c>
      <c r="AK294" s="107" t="s">
        <v>384</v>
      </c>
      <c r="AM294" s="115" t="s">
        <v>913</v>
      </c>
      <c r="AN294" s="182"/>
      <c r="AO294" s="107" t="s">
        <v>914</v>
      </c>
      <c r="AP294" s="117" t="str">
        <f t="shared" si="61"/>
        <v>765/010/6/01/1025</v>
      </c>
    </row>
    <row r="295" spans="1:42" ht="35.1" customHeight="1">
      <c r="A295" s="107" t="s">
        <v>915</v>
      </c>
      <c r="B295" s="118">
        <v>765010</v>
      </c>
      <c r="C295" s="118">
        <v>6</v>
      </c>
      <c r="D295" s="119" t="s">
        <v>167</v>
      </c>
      <c r="E295" s="118">
        <v>1026</v>
      </c>
      <c r="F295" s="119" t="s">
        <v>168</v>
      </c>
      <c r="G295" s="119" t="s">
        <v>893</v>
      </c>
      <c r="H295" s="119" t="s">
        <v>167</v>
      </c>
      <c r="I295" s="119" t="s">
        <v>167</v>
      </c>
      <c r="J295" s="118">
        <v>160</v>
      </c>
      <c r="K295" s="119" t="s">
        <v>188</v>
      </c>
      <c r="L295" s="128" t="s">
        <v>184</v>
      </c>
      <c r="M295" s="125" t="s">
        <v>176</v>
      </c>
      <c r="N295" s="129" t="s">
        <v>843</v>
      </c>
      <c r="O295" s="118"/>
      <c r="P295" s="154" t="s">
        <v>172</v>
      </c>
      <c r="Q295" s="118">
        <v>24</v>
      </c>
      <c r="R295" s="252" t="s">
        <v>173</v>
      </c>
      <c r="S295" s="108" t="e">
        <f>SUMIF([3]DATA!$B$1:$B$65536,'Appendix O'!$AP295,[3]DATA!O$1:O$65536)</f>
        <v>#VALUE!</v>
      </c>
      <c r="T295" s="108">
        <v>-203783</v>
      </c>
      <c r="U295" s="108" t="e">
        <f t="shared" si="62"/>
        <v>#VALUE!</v>
      </c>
      <c r="V295" s="108"/>
      <c r="W295" s="108">
        <v>72038</v>
      </c>
      <c r="X295" s="108">
        <v>71759.17</v>
      </c>
      <c r="Y295" s="108">
        <v>-13462.68</v>
      </c>
      <c r="Z295" s="108">
        <f t="shared" si="64"/>
        <v>58296.49</v>
      </c>
      <c r="AA295" s="108"/>
      <c r="AB295" s="108">
        <f t="shared" si="66"/>
        <v>13741.510000000002</v>
      </c>
      <c r="AC295" s="111" t="e">
        <f t="shared" si="63"/>
        <v>#VALUE!</v>
      </c>
      <c r="AD295" s="111" t="e">
        <f>Z295/S295</f>
        <v>#VALUE!</v>
      </c>
      <c r="AE295" s="112">
        <f t="shared" si="67"/>
        <v>0.80924636997140398</v>
      </c>
      <c r="AF295" s="229" t="s">
        <v>916</v>
      </c>
      <c r="AG295" s="113">
        <v>45</v>
      </c>
      <c r="AH295" s="114" t="s">
        <v>227</v>
      </c>
      <c r="AI295" s="115" t="s">
        <v>911</v>
      </c>
      <c r="AJ295" s="107" t="s">
        <v>384</v>
      </c>
      <c r="AK295" s="107" t="s">
        <v>384</v>
      </c>
      <c r="AM295" s="115" t="s">
        <v>917</v>
      </c>
      <c r="AN295" s="182" t="s">
        <v>348</v>
      </c>
      <c r="AO295" s="107" t="s">
        <v>918</v>
      </c>
      <c r="AP295" s="117" t="str">
        <f t="shared" si="61"/>
        <v>765/010/6/01/1026</v>
      </c>
    </row>
    <row r="296" spans="1:42" ht="30" customHeight="1">
      <c r="A296" s="107" t="s">
        <v>919</v>
      </c>
      <c r="B296" s="118">
        <v>765015</v>
      </c>
      <c r="C296" s="118">
        <v>4</v>
      </c>
      <c r="D296" s="119" t="s">
        <v>167</v>
      </c>
      <c r="E296" s="118">
        <v>1016</v>
      </c>
      <c r="F296" s="119" t="s">
        <v>168</v>
      </c>
      <c r="G296" s="119" t="s">
        <v>378</v>
      </c>
      <c r="H296" s="119" t="s">
        <v>167</v>
      </c>
      <c r="I296" s="119" t="s">
        <v>167</v>
      </c>
      <c r="J296" s="118">
        <v>160</v>
      </c>
      <c r="K296" s="119" t="s">
        <v>188</v>
      </c>
      <c r="L296" s="121" t="s">
        <v>530</v>
      </c>
      <c r="M296" s="125" t="s">
        <v>176</v>
      </c>
      <c r="N296" s="129" t="s">
        <v>920</v>
      </c>
      <c r="O296" s="118" t="s">
        <v>172</v>
      </c>
      <c r="P296" s="154"/>
      <c r="Q296" s="118">
        <v>1</v>
      </c>
      <c r="R296" s="252" t="s">
        <v>190</v>
      </c>
      <c r="S296" s="108" t="e">
        <f>SUMIF([3]DATA!$B$1:$B$65536,'Appendix O'!$AP296,[3]DATA!O$1:O$65536)</f>
        <v>#VALUE!</v>
      </c>
      <c r="T296" s="108">
        <v>0</v>
      </c>
      <c r="U296" s="108" t="e">
        <f t="shared" si="62"/>
        <v>#VALUE!</v>
      </c>
      <c r="V296" s="108" t="e">
        <f>SUM(SUMIF([3]DATA!$B$1:$B$65536,'Appendix O'!$AP296,[3]DATA!P$1:P$65536),SUMIF([3]DATA!$B$1:$B$65536,'Appendix O'!$AP296,[3]DATA!Q$1:Q$65536))</f>
        <v>#VALUE!</v>
      </c>
      <c r="W296" s="108">
        <v>12720</v>
      </c>
      <c r="X296" s="108">
        <v>12719.3</v>
      </c>
      <c r="Y296" s="108">
        <v>-12719.3</v>
      </c>
      <c r="Z296" s="108">
        <f t="shared" si="64"/>
        <v>0</v>
      </c>
      <c r="AA296" s="108"/>
      <c r="AB296" s="108">
        <f t="shared" si="66"/>
        <v>12720</v>
      </c>
      <c r="AC296" s="111" t="e">
        <f t="shared" si="63"/>
        <v>#VALUE!</v>
      </c>
      <c r="AD296" s="111" t="e">
        <f>Z296/S296</f>
        <v>#VALUE!</v>
      </c>
      <c r="AE296" s="112">
        <f t="shared" si="67"/>
        <v>0</v>
      </c>
      <c r="AF296" s="229" t="s">
        <v>921</v>
      </c>
      <c r="AG296" s="113">
        <v>5</v>
      </c>
      <c r="AH296" s="114" t="s">
        <v>227</v>
      </c>
      <c r="AI296" s="115" t="s">
        <v>384</v>
      </c>
      <c r="AJ296" s="107" t="s">
        <v>384</v>
      </c>
      <c r="AK296" s="107" t="s">
        <v>384</v>
      </c>
      <c r="AM296" s="115" t="s">
        <v>891</v>
      </c>
      <c r="AN296" s="182"/>
      <c r="AO296" s="107" t="s">
        <v>922</v>
      </c>
      <c r="AP296" s="117" t="str">
        <f t="shared" si="61"/>
        <v>765/015/4/01/1016</v>
      </c>
    </row>
    <row r="297" spans="1:42" ht="30" customHeight="1">
      <c r="A297" s="107" t="s">
        <v>923</v>
      </c>
      <c r="B297" s="118">
        <v>765025</v>
      </c>
      <c r="C297" s="118">
        <v>5</v>
      </c>
      <c r="D297" s="119" t="s">
        <v>168</v>
      </c>
      <c r="E297" s="118">
        <v>1250</v>
      </c>
      <c r="F297" s="119" t="s">
        <v>168</v>
      </c>
      <c r="G297" s="119" t="s">
        <v>187</v>
      </c>
      <c r="H297" s="119" t="s">
        <v>167</v>
      </c>
      <c r="I297" s="119" t="s">
        <v>167</v>
      </c>
      <c r="J297" s="118">
        <v>260</v>
      </c>
      <c r="K297" s="119" t="s">
        <v>188</v>
      </c>
      <c r="L297" s="245" t="s">
        <v>530</v>
      </c>
      <c r="M297" s="125" t="s">
        <v>176</v>
      </c>
      <c r="N297" s="129"/>
      <c r="O297" s="118" t="s">
        <v>172</v>
      </c>
      <c r="P297" s="154"/>
      <c r="Q297" s="118" t="s">
        <v>973</v>
      </c>
      <c r="R297" s="252" t="s">
        <v>190</v>
      </c>
      <c r="S297" s="108"/>
      <c r="T297" s="108"/>
      <c r="U297" s="108"/>
      <c r="V297" s="108"/>
      <c r="W297" s="108">
        <v>46000</v>
      </c>
      <c r="X297" s="108">
        <v>45984</v>
      </c>
      <c r="Y297" s="108">
        <v>0</v>
      </c>
      <c r="Z297" s="108">
        <f t="shared" si="64"/>
        <v>45984</v>
      </c>
      <c r="AA297" s="108"/>
      <c r="AB297" s="108">
        <f t="shared" si="66"/>
        <v>16</v>
      </c>
      <c r="AC297" s="111"/>
      <c r="AD297" s="111"/>
      <c r="AE297" s="112">
        <f t="shared" si="67"/>
        <v>0.99965217391304351</v>
      </c>
      <c r="AF297" s="229"/>
      <c r="AG297" s="113"/>
      <c r="AH297" s="114"/>
      <c r="AI297" s="115"/>
      <c r="AM297" s="115"/>
      <c r="AN297" s="182"/>
      <c r="AO297" s="107" t="s">
        <v>924</v>
      </c>
      <c r="AP297" s="117" t="str">
        <f t="shared" si="61"/>
        <v>765/025/5/05/1250</v>
      </c>
    </row>
    <row r="298" spans="1:42" ht="30" customHeight="1">
      <c r="A298" s="107" t="s">
        <v>925</v>
      </c>
      <c r="B298" s="118">
        <v>760025</v>
      </c>
      <c r="C298" s="118">
        <v>5</v>
      </c>
      <c r="D298" s="119" t="s">
        <v>168</v>
      </c>
      <c r="E298" s="118">
        <v>1257</v>
      </c>
      <c r="F298" s="119" t="s">
        <v>168</v>
      </c>
      <c r="G298" s="119" t="s">
        <v>187</v>
      </c>
      <c r="H298" s="119" t="s">
        <v>167</v>
      </c>
      <c r="I298" s="119" t="s">
        <v>167</v>
      </c>
      <c r="J298" s="118">
        <v>260</v>
      </c>
      <c r="K298" s="119" t="s">
        <v>188</v>
      </c>
      <c r="L298" s="246" t="s">
        <v>530</v>
      </c>
      <c r="M298" s="190" t="s">
        <v>176</v>
      </c>
      <c r="N298" s="129"/>
      <c r="O298" s="118" t="s">
        <v>172</v>
      </c>
      <c r="P298" s="154"/>
      <c r="Q298" s="118" t="s">
        <v>248</v>
      </c>
      <c r="R298" s="252" t="s">
        <v>190</v>
      </c>
      <c r="S298" s="108"/>
      <c r="T298" s="108"/>
      <c r="U298" s="108"/>
      <c r="V298" s="108"/>
      <c r="W298" s="108">
        <v>33000</v>
      </c>
      <c r="X298" s="108"/>
      <c r="Y298" s="108">
        <v>28860</v>
      </c>
      <c r="Z298" s="108">
        <f t="shared" si="64"/>
        <v>28860</v>
      </c>
      <c r="AA298" s="108"/>
      <c r="AB298" s="108">
        <f t="shared" si="66"/>
        <v>4140</v>
      </c>
      <c r="AC298" s="111"/>
      <c r="AD298" s="111"/>
      <c r="AE298" s="112">
        <f t="shared" si="67"/>
        <v>0.87454545454545451</v>
      </c>
      <c r="AF298" s="229"/>
      <c r="AG298" s="113"/>
      <c r="AH298" s="114"/>
      <c r="AI298" s="115"/>
      <c r="AM298" s="115"/>
      <c r="AN298" s="182"/>
      <c r="AO298" s="107" t="s">
        <v>289</v>
      </c>
      <c r="AP298" s="117" t="str">
        <f t="shared" si="61"/>
        <v>760/025/5/05/1257</v>
      </c>
    </row>
    <row r="299" spans="1:42" ht="54" customHeight="1">
      <c r="A299" s="107" t="s">
        <v>926</v>
      </c>
      <c r="B299" s="118">
        <v>765025</v>
      </c>
      <c r="C299" s="118">
        <v>6</v>
      </c>
      <c r="D299" s="119" t="s">
        <v>167</v>
      </c>
      <c r="E299" s="118">
        <v>1027</v>
      </c>
      <c r="F299" s="119" t="s">
        <v>168</v>
      </c>
      <c r="G299" s="119" t="s">
        <v>378</v>
      </c>
      <c r="H299" s="119" t="s">
        <v>167</v>
      </c>
      <c r="I299" s="119" t="s">
        <v>167</v>
      </c>
      <c r="J299" s="118">
        <v>190</v>
      </c>
      <c r="K299" s="119" t="s">
        <v>188</v>
      </c>
      <c r="L299" s="243" t="s">
        <v>184</v>
      </c>
      <c r="M299" s="125" t="s">
        <v>176</v>
      </c>
      <c r="N299" s="129" t="s">
        <v>927</v>
      </c>
      <c r="O299" s="118"/>
      <c r="P299" s="154" t="s">
        <v>172</v>
      </c>
      <c r="Q299" s="118" t="s">
        <v>973</v>
      </c>
      <c r="R299" s="277" t="s">
        <v>173</v>
      </c>
      <c r="S299" s="108" t="e">
        <f>SUMIF([3]DATA!$B$1:$B$65536,'Appendix O'!$AP299,[3]DATA!O$1:O$65536)</f>
        <v>#VALUE!</v>
      </c>
      <c r="T299" s="108">
        <v>-197247</v>
      </c>
      <c r="U299" s="108" t="e">
        <f t="shared" si="62"/>
        <v>#VALUE!</v>
      </c>
      <c r="V299" s="108"/>
      <c r="W299" s="108">
        <v>723254</v>
      </c>
      <c r="X299" s="108">
        <v>83600</v>
      </c>
      <c r="Y299" s="108">
        <v>89276.18</v>
      </c>
      <c r="Z299" s="108">
        <f t="shared" si="64"/>
        <v>172876.18</v>
      </c>
      <c r="AA299" s="108"/>
      <c r="AB299" s="108">
        <f t="shared" si="66"/>
        <v>550377.82000000007</v>
      </c>
      <c r="AC299" s="111" t="e">
        <f t="shared" si="63"/>
        <v>#VALUE!</v>
      </c>
      <c r="AD299" s="111" t="e">
        <f t="shared" ref="AD299:AD308" si="69">Z299/S299</f>
        <v>#VALUE!</v>
      </c>
      <c r="AE299" s="112">
        <f t="shared" si="67"/>
        <v>0.23902554289364455</v>
      </c>
      <c r="AF299" s="229" t="s">
        <v>910</v>
      </c>
      <c r="AG299" s="113">
        <v>22</v>
      </c>
      <c r="AH299" s="114" t="s">
        <v>227</v>
      </c>
      <c r="AI299" s="115" t="s">
        <v>384</v>
      </c>
      <c r="AJ299" s="107" t="s">
        <v>928</v>
      </c>
      <c r="AK299" s="107" t="s">
        <v>384</v>
      </c>
      <c r="AM299" s="115" t="s">
        <v>248</v>
      </c>
      <c r="AN299" s="182"/>
      <c r="AO299" s="107" t="s">
        <v>929</v>
      </c>
      <c r="AP299" s="117" t="str">
        <f t="shared" si="61"/>
        <v>765/025/6/01/1027</v>
      </c>
    </row>
    <row r="300" spans="1:42" ht="54.75" customHeight="1">
      <c r="A300" s="107" t="s">
        <v>930</v>
      </c>
      <c r="B300" s="118">
        <v>765025</v>
      </c>
      <c r="C300" s="118">
        <v>6</v>
      </c>
      <c r="D300" s="119" t="s">
        <v>167</v>
      </c>
      <c r="E300" s="118">
        <v>1028</v>
      </c>
      <c r="F300" s="119" t="s">
        <v>168</v>
      </c>
      <c r="G300" s="119" t="s">
        <v>378</v>
      </c>
      <c r="H300" s="119" t="s">
        <v>167</v>
      </c>
      <c r="I300" s="119" t="s">
        <v>167</v>
      </c>
      <c r="J300" s="118">
        <v>190</v>
      </c>
      <c r="K300" s="119" t="s">
        <v>188</v>
      </c>
      <c r="L300" s="243" t="s">
        <v>184</v>
      </c>
      <c r="M300" s="125" t="s">
        <v>176</v>
      </c>
      <c r="N300" s="129" t="s">
        <v>927</v>
      </c>
      <c r="O300" s="118"/>
      <c r="P300" s="154" t="s">
        <v>172</v>
      </c>
      <c r="Q300" s="118" t="s">
        <v>973</v>
      </c>
      <c r="R300" s="277" t="s">
        <v>173</v>
      </c>
      <c r="S300" s="108" t="e">
        <f>SUMIF([3]DATA!$B$1:$B$65536,'Appendix O'!$AP300,[3]DATA!O$1:O$65536)</f>
        <v>#VALUE!</v>
      </c>
      <c r="T300" s="108">
        <v>0</v>
      </c>
      <c r="U300" s="108" t="e">
        <f t="shared" si="62"/>
        <v>#VALUE!</v>
      </c>
      <c r="V300" s="108" t="e">
        <f>SUM(SUMIF([3]DATA!$B$1:$B$65536,'Appendix O'!$AP300,[3]DATA!P$1:P$65536),SUMIF([3]DATA!$B$1:$B$65536,'Appendix O'!$AP300,[3]DATA!Q$1:Q$65536))</f>
        <v>#VALUE!</v>
      </c>
      <c r="W300" s="108">
        <v>606481</v>
      </c>
      <c r="X300" s="108">
        <v>238111.2</v>
      </c>
      <c r="Y300" s="108">
        <v>546.49</v>
      </c>
      <c r="Z300" s="108">
        <f t="shared" si="64"/>
        <v>238657.69</v>
      </c>
      <c r="AA300" s="108"/>
      <c r="AB300" s="108">
        <f t="shared" si="66"/>
        <v>367823.31</v>
      </c>
      <c r="AC300" s="111" t="e">
        <f t="shared" si="63"/>
        <v>#VALUE!</v>
      </c>
      <c r="AD300" s="111" t="e">
        <f t="shared" si="69"/>
        <v>#VALUE!</v>
      </c>
      <c r="AE300" s="112">
        <f t="shared" si="67"/>
        <v>0.39351222874253272</v>
      </c>
      <c r="AF300" s="229" t="s">
        <v>916</v>
      </c>
      <c r="AG300" s="113">
        <v>22</v>
      </c>
      <c r="AH300" s="114" t="s">
        <v>227</v>
      </c>
      <c r="AI300" s="115" t="s">
        <v>384</v>
      </c>
      <c r="AJ300" s="107" t="s">
        <v>928</v>
      </c>
      <c r="AK300" s="107" t="s">
        <v>384</v>
      </c>
      <c r="AM300" s="115" t="s">
        <v>248</v>
      </c>
      <c r="AN300" s="182"/>
      <c r="AO300" s="107" t="s">
        <v>931</v>
      </c>
      <c r="AP300" s="117" t="str">
        <f t="shared" si="61"/>
        <v>765/025/6/01/1028</v>
      </c>
    </row>
    <row r="301" spans="1:42" ht="41.25" customHeight="1">
      <c r="A301" s="107" t="s">
        <v>932</v>
      </c>
      <c r="B301" s="118">
        <v>765035</v>
      </c>
      <c r="C301" s="118">
        <v>4</v>
      </c>
      <c r="D301" s="119" t="s">
        <v>167</v>
      </c>
      <c r="E301" s="118">
        <v>1017</v>
      </c>
      <c r="F301" s="119" t="s">
        <v>168</v>
      </c>
      <c r="G301" s="119" t="s">
        <v>883</v>
      </c>
      <c r="H301" s="119" t="s">
        <v>167</v>
      </c>
      <c r="I301" s="119" t="s">
        <v>167</v>
      </c>
      <c r="J301" s="118">
        <v>220</v>
      </c>
      <c r="K301" s="119" t="s">
        <v>188</v>
      </c>
      <c r="L301" s="121" t="s">
        <v>530</v>
      </c>
      <c r="M301" s="125" t="s">
        <v>176</v>
      </c>
      <c r="N301" s="129" t="s">
        <v>713</v>
      </c>
      <c r="O301" s="118" t="s">
        <v>172</v>
      </c>
      <c r="P301" s="154"/>
      <c r="Q301" s="118" t="s">
        <v>973</v>
      </c>
      <c r="R301" s="277" t="s">
        <v>190</v>
      </c>
      <c r="S301" s="108" t="e">
        <f>SUMIF([3]DATA!$B$1:$B$65536,'Appendix O'!$AP301,[3]DATA!O$1:O$65536)</f>
        <v>#VALUE!</v>
      </c>
      <c r="T301" s="108">
        <v>0</v>
      </c>
      <c r="U301" s="108" t="e">
        <f t="shared" si="62"/>
        <v>#VALUE!</v>
      </c>
      <c r="V301" s="108" t="e">
        <f>SUM(SUMIF([3]DATA!$B$1:$B$65536,'Appendix O'!$AP301,[3]DATA!P$1:P$65536),SUMIF([3]DATA!$B$1:$B$65536,'Appendix O'!$AP301,[3]DATA!Q$1:Q$65536))</f>
        <v>#VALUE!</v>
      </c>
      <c r="W301" s="108">
        <v>500000</v>
      </c>
      <c r="X301" s="108">
        <v>460.53</v>
      </c>
      <c r="Y301" s="108">
        <v>-460.53</v>
      </c>
      <c r="Z301" s="108">
        <f t="shared" si="64"/>
        <v>0</v>
      </c>
      <c r="AA301" s="108"/>
      <c r="AB301" s="108">
        <f t="shared" si="66"/>
        <v>500000</v>
      </c>
      <c r="AC301" s="111" t="e">
        <f t="shared" si="63"/>
        <v>#VALUE!</v>
      </c>
      <c r="AD301" s="111" t="e">
        <f t="shared" si="69"/>
        <v>#VALUE!</v>
      </c>
      <c r="AE301" s="112">
        <f t="shared" si="67"/>
        <v>0</v>
      </c>
      <c r="AF301" s="229" t="s">
        <v>910</v>
      </c>
      <c r="AG301" s="113">
        <v>5</v>
      </c>
      <c r="AH301" s="114" t="s">
        <v>227</v>
      </c>
      <c r="AI301" s="115" t="s">
        <v>384</v>
      </c>
      <c r="AJ301" s="107" t="s">
        <v>384</v>
      </c>
      <c r="AK301" s="107" t="s">
        <v>384</v>
      </c>
      <c r="AM301" s="115" t="s">
        <v>248</v>
      </c>
      <c r="AN301" s="182"/>
      <c r="AO301" s="107" t="s">
        <v>933</v>
      </c>
      <c r="AP301" s="117" t="str">
        <f t="shared" si="61"/>
        <v>765/035/4/01/1017</v>
      </c>
    </row>
    <row r="302" spans="1:42" ht="63.75" hidden="1" customHeight="1">
      <c r="A302" s="107" t="s">
        <v>934</v>
      </c>
      <c r="B302" s="118">
        <v>765030</v>
      </c>
      <c r="C302" s="118">
        <v>6</v>
      </c>
      <c r="D302" s="119" t="s">
        <v>167</v>
      </c>
      <c r="E302" s="118">
        <v>1029</v>
      </c>
      <c r="F302" s="119" t="s">
        <v>168</v>
      </c>
      <c r="G302" s="119" t="s">
        <v>893</v>
      </c>
      <c r="H302" s="119" t="s">
        <v>167</v>
      </c>
      <c r="I302" s="119" t="s">
        <v>167</v>
      </c>
      <c r="J302" s="118">
        <v>250</v>
      </c>
      <c r="K302" s="119" t="s">
        <v>188</v>
      </c>
      <c r="L302" s="121" t="s">
        <v>530</v>
      </c>
      <c r="M302" s="120" t="s">
        <v>491</v>
      </c>
      <c r="N302" s="129" t="s">
        <v>749</v>
      </c>
      <c r="O302" s="118" t="s">
        <v>172</v>
      </c>
      <c r="P302" s="154"/>
      <c r="Q302" s="118"/>
      <c r="R302" s="277" t="s">
        <v>173</v>
      </c>
      <c r="S302" s="108" t="e">
        <f>SUMIF([3]DATA!$B$1:$B$65536,'Appendix O'!$AP302,[3]DATA!O$1:O$65536)</f>
        <v>#VALUE!</v>
      </c>
      <c r="T302" s="108">
        <v>-348765</v>
      </c>
      <c r="U302" s="108" t="e">
        <f t="shared" si="62"/>
        <v>#VALUE!</v>
      </c>
      <c r="V302" s="108"/>
      <c r="W302" s="108">
        <v>0</v>
      </c>
      <c r="X302" s="108">
        <v>0</v>
      </c>
      <c r="Y302" s="108"/>
      <c r="Z302" s="108">
        <f t="shared" si="64"/>
        <v>0</v>
      </c>
      <c r="AA302" s="108"/>
      <c r="AB302" s="108">
        <f t="shared" si="66"/>
        <v>0</v>
      </c>
      <c r="AC302" s="111" t="e">
        <f t="shared" si="63"/>
        <v>#VALUE!</v>
      </c>
      <c r="AD302" s="111" t="e">
        <f t="shared" si="69"/>
        <v>#VALUE!</v>
      </c>
      <c r="AE302" s="112" t="e">
        <f t="shared" si="67"/>
        <v>#DIV/0!</v>
      </c>
      <c r="AF302" s="229" t="s">
        <v>910</v>
      </c>
      <c r="AG302" s="113" t="s">
        <v>248</v>
      </c>
      <c r="AH302" s="114" t="s">
        <v>227</v>
      </c>
      <c r="AI302" s="115" t="s">
        <v>248</v>
      </c>
      <c r="AJ302" s="107" t="s">
        <v>935</v>
      </c>
      <c r="AK302" s="107" t="s">
        <v>384</v>
      </c>
      <c r="AM302" s="115" t="s">
        <v>834</v>
      </c>
      <c r="AN302" s="116" t="s">
        <v>835</v>
      </c>
      <c r="AO302" s="162" t="s">
        <v>936</v>
      </c>
      <c r="AP302" s="117" t="str">
        <f t="shared" si="61"/>
        <v>765/030/6/01/1029</v>
      </c>
    </row>
    <row r="303" spans="1:42" ht="35.1" customHeight="1">
      <c r="A303" s="107" t="s">
        <v>937</v>
      </c>
      <c r="B303" s="118">
        <v>770005</v>
      </c>
      <c r="C303" s="118">
        <v>4</v>
      </c>
      <c r="D303" s="119" t="s">
        <v>167</v>
      </c>
      <c r="E303" s="118">
        <v>1018</v>
      </c>
      <c r="F303" s="119" t="s">
        <v>168</v>
      </c>
      <c r="G303" s="119" t="s">
        <v>893</v>
      </c>
      <c r="H303" s="119" t="s">
        <v>167</v>
      </c>
      <c r="I303" s="119" t="s">
        <v>167</v>
      </c>
      <c r="J303" s="118">
        <v>260</v>
      </c>
      <c r="K303" s="119" t="s">
        <v>188</v>
      </c>
      <c r="L303" s="121" t="s">
        <v>530</v>
      </c>
      <c r="M303" s="128" t="s">
        <v>197</v>
      </c>
      <c r="N303" s="129" t="s">
        <v>749</v>
      </c>
      <c r="O303" s="118" t="s">
        <v>172</v>
      </c>
      <c r="P303" s="154"/>
      <c r="Q303" s="118" t="s">
        <v>973</v>
      </c>
      <c r="R303" s="284" t="s">
        <v>190</v>
      </c>
      <c r="S303" s="110" t="e">
        <f>SUMIF([3]DATA!$B$1:$B$65536,'Appendix O'!$AP303,[3]DATA!O$1:O$65536)</f>
        <v>#VALUE!</v>
      </c>
      <c r="T303" s="108">
        <v>0</v>
      </c>
      <c r="U303" s="108" t="e">
        <f t="shared" si="62"/>
        <v>#VALUE!</v>
      </c>
      <c r="V303" s="108" t="e">
        <f>SUM(SUMIF([3]DATA!$B$1:$B$65536,'Appendix O'!$AP303,[3]DATA!P$1:P$65536),SUMIF([3]DATA!$B$1:$B$65536,'Appendix O'!$AP303,[3]DATA!Q$1:Q$65536))</f>
        <v>#VALUE!</v>
      </c>
      <c r="W303" s="108">
        <v>1300000</v>
      </c>
      <c r="X303" s="108">
        <v>146711.13999999998</v>
      </c>
      <c r="Y303" s="108">
        <v>415649.78</v>
      </c>
      <c r="Z303" s="108">
        <f t="shared" si="64"/>
        <v>562360.92000000004</v>
      </c>
      <c r="AA303" s="108"/>
      <c r="AB303" s="108">
        <f t="shared" si="66"/>
        <v>737639.08</v>
      </c>
      <c r="AC303" s="111" t="e">
        <f t="shared" si="63"/>
        <v>#VALUE!</v>
      </c>
      <c r="AD303" s="111" t="e">
        <f t="shared" si="69"/>
        <v>#VALUE!</v>
      </c>
      <c r="AE303" s="112">
        <f t="shared" si="67"/>
        <v>0.4325853230769231</v>
      </c>
      <c r="AF303" s="234">
        <v>40725</v>
      </c>
      <c r="AG303" s="113" t="s">
        <v>642</v>
      </c>
      <c r="AH303" s="114" t="s">
        <v>395</v>
      </c>
      <c r="AI303" s="115" t="s">
        <v>738</v>
      </c>
      <c r="AJ303" s="107" t="s">
        <v>384</v>
      </c>
      <c r="AK303" s="107" t="s">
        <v>284</v>
      </c>
      <c r="AM303" s="115" t="s">
        <v>938</v>
      </c>
      <c r="AN303" s="182"/>
      <c r="AO303" s="107" t="s">
        <v>939</v>
      </c>
      <c r="AP303" s="117" t="str">
        <f t="shared" si="61"/>
        <v>770/005/4/01/1018</v>
      </c>
    </row>
    <row r="304" spans="1:42" ht="30" customHeight="1">
      <c r="A304" s="107" t="s">
        <v>940</v>
      </c>
      <c r="B304" s="118">
        <v>770005</v>
      </c>
      <c r="C304" s="118">
        <v>5</v>
      </c>
      <c r="D304" s="119" t="s">
        <v>168</v>
      </c>
      <c r="E304" s="118">
        <v>1235</v>
      </c>
      <c r="F304" s="119" t="s">
        <v>168</v>
      </c>
      <c r="G304" s="119" t="s">
        <v>893</v>
      </c>
      <c r="H304" s="119" t="s">
        <v>167</v>
      </c>
      <c r="I304" s="119" t="s">
        <v>167</v>
      </c>
      <c r="J304" s="118">
        <v>260</v>
      </c>
      <c r="K304" s="119" t="s">
        <v>188</v>
      </c>
      <c r="L304" s="128" t="s">
        <v>492</v>
      </c>
      <c r="M304" s="128" t="s">
        <v>197</v>
      </c>
      <c r="N304" s="129" t="s">
        <v>749</v>
      </c>
      <c r="O304" s="118" t="s">
        <v>172</v>
      </c>
      <c r="P304" s="154"/>
      <c r="Q304" s="118" t="s">
        <v>973</v>
      </c>
      <c r="R304" s="284" t="s">
        <v>190</v>
      </c>
      <c r="S304" s="110" t="e">
        <f>SUMIF([3]DATA!$B$1:$B$65536,'Appendix O'!$AP304,[3]DATA!O$1:O$65536)</f>
        <v>#VALUE!</v>
      </c>
      <c r="T304" s="108">
        <v>1700000</v>
      </c>
      <c r="U304" s="108" t="e">
        <f>SUM(S304:T304)</f>
        <v>#VALUE!</v>
      </c>
      <c r="V304" s="108"/>
      <c r="W304" s="108">
        <v>1700000</v>
      </c>
      <c r="X304" s="108">
        <v>0</v>
      </c>
      <c r="Y304" s="108">
        <v>0</v>
      </c>
      <c r="Z304" s="108">
        <f t="shared" si="64"/>
        <v>0</v>
      </c>
      <c r="AA304" s="108"/>
      <c r="AB304" s="108">
        <f t="shared" si="66"/>
        <v>1700000</v>
      </c>
      <c r="AC304" s="111" t="e">
        <f>IF(U304&lt;&gt;0,Z304/U304,0)</f>
        <v>#VALUE!</v>
      </c>
      <c r="AD304" s="111" t="e">
        <f t="shared" si="69"/>
        <v>#VALUE!</v>
      </c>
      <c r="AE304" s="112">
        <f t="shared" si="67"/>
        <v>0</v>
      </c>
      <c r="AF304" s="234"/>
      <c r="AG304" s="113"/>
      <c r="AH304" s="114"/>
      <c r="AI304" s="115"/>
      <c r="AM304" s="115"/>
      <c r="AN304" s="116"/>
      <c r="AO304" s="107" t="s">
        <v>941</v>
      </c>
      <c r="AP304" s="117" t="str">
        <f t="shared" si="61"/>
        <v>770/005/5/05/1235</v>
      </c>
    </row>
    <row r="305" spans="1:43" ht="30" customHeight="1">
      <c r="A305" s="107" t="s">
        <v>942</v>
      </c>
      <c r="B305" s="118">
        <v>770015</v>
      </c>
      <c r="C305" s="119" t="s">
        <v>943</v>
      </c>
      <c r="D305" s="119" t="s">
        <v>167</v>
      </c>
      <c r="E305" s="118">
        <v>1019</v>
      </c>
      <c r="F305" s="119" t="s">
        <v>168</v>
      </c>
      <c r="G305" s="118">
        <v>10</v>
      </c>
      <c r="H305" s="119" t="s">
        <v>167</v>
      </c>
      <c r="I305" s="119" t="s">
        <v>167</v>
      </c>
      <c r="J305" s="118">
        <v>100</v>
      </c>
      <c r="K305" s="119" t="s">
        <v>188</v>
      </c>
      <c r="L305" s="121" t="s">
        <v>87</v>
      </c>
      <c r="M305" s="128" t="s">
        <v>197</v>
      </c>
      <c r="N305" s="129" t="s">
        <v>864</v>
      </c>
      <c r="O305" s="118" t="s">
        <v>172</v>
      </c>
      <c r="P305" s="154"/>
      <c r="Q305" s="118" t="s">
        <v>973</v>
      </c>
      <c r="R305" s="284" t="s">
        <v>190</v>
      </c>
      <c r="S305" s="110" t="e">
        <f>SUMIF([3]DATA!$B$1:$B$65536,'Appendix O'!$AP305,[3]DATA!O$1:O$65536)</f>
        <v>#VALUE!</v>
      </c>
      <c r="T305" s="108">
        <v>0</v>
      </c>
      <c r="U305" s="108" t="e">
        <f t="shared" si="62"/>
        <v>#VALUE!</v>
      </c>
      <c r="V305" s="108" t="e">
        <f>SUM(SUMIF([3]DATA!$B$1:$B$65536,'Appendix O'!$AP305,[3]DATA!P$1:P$65536),SUMIF([3]DATA!$B$1:$B$65536,'Appendix O'!$AP305,[3]DATA!Q$1:Q$65536))</f>
        <v>#VALUE!</v>
      </c>
      <c r="W305" s="108">
        <v>1000000</v>
      </c>
      <c r="X305" s="108">
        <v>684204</v>
      </c>
      <c r="Y305" s="108">
        <v>0</v>
      </c>
      <c r="Z305" s="108">
        <f t="shared" si="64"/>
        <v>684204</v>
      </c>
      <c r="AA305" s="108"/>
      <c r="AB305" s="108">
        <f t="shared" si="66"/>
        <v>315796</v>
      </c>
      <c r="AC305" s="111" t="e">
        <f t="shared" si="63"/>
        <v>#VALUE!</v>
      </c>
      <c r="AD305" s="111" t="e">
        <f t="shared" si="69"/>
        <v>#VALUE!</v>
      </c>
      <c r="AE305" s="112">
        <f t="shared" si="67"/>
        <v>0.68420400000000003</v>
      </c>
      <c r="AF305" s="201">
        <v>40724</v>
      </c>
      <c r="AG305" s="113"/>
      <c r="AH305" s="114" t="s">
        <v>384</v>
      </c>
      <c r="AI305" s="115" t="s">
        <v>384</v>
      </c>
      <c r="AJ305" s="107" t="s">
        <v>384</v>
      </c>
      <c r="AK305" s="107" t="s">
        <v>384</v>
      </c>
      <c r="AM305" s="115" t="s">
        <v>944</v>
      </c>
      <c r="AN305" s="182" t="s">
        <v>289</v>
      </c>
      <c r="AO305" s="107" t="s">
        <v>945</v>
      </c>
      <c r="AP305" s="117" t="str">
        <f t="shared" si="61"/>
        <v>770/015/4/01/1019</v>
      </c>
    </row>
    <row r="306" spans="1:43" ht="25.15" hidden="1" customHeight="1">
      <c r="A306" s="107" t="s">
        <v>946</v>
      </c>
      <c r="B306" s="118">
        <v>770030</v>
      </c>
      <c r="C306" s="118">
        <v>6</v>
      </c>
      <c r="D306" s="119" t="s">
        <v>167</v>
      </c>
      <c r="E306" s="118">
        <v>1030</v>
      </c>
      <c r="F306" s="119" t="s">
        <v>168</v>
      </c>
      <c r="G306" s="118">
        <v>10</v>
      </c>
      <c r="H306" s="119" t="s">
        <v>167</v>
      </c>
      <c r="I306" s="119" t="s">
        <v>167</v>
      </c>
      <c r="J306" s="118">
        <v>100</v>
      </c>
      <c r="K306" s="119" t="s">
        <v>188</v>
      </c>
      <c r="L306" s="121" t="s">
        <v>87</v>
      </c>
      <c r="M306" s="128" t="s">
        <v>197</v>
      </c>
      <c r="N306" s="129" t="s">
        <v>864</v>
      </c>
      <c r="O306" s="118"/>
      <c r="P306" s="154" t="s">
        <v>172</v>
      </c>
      <c r="Q306" s="118"/>
      <c r="R306" s="284" t="s">
        <v>173</v>
      </c>
      <c r="S306" s="110" t="e">
        <f>SUMIF([3]DATA!$B$1:$B$65536,'Appendix O'!$AP306,[3]DATA!O$1:O$65536)</f>
        <v>#VALUE!</v>
      </c>
      <c r="T306" s="108">
        <v>-210479</v>
      </c>
      <c r="U306" s="108" t="e">
        <f t="shared" si="62"/>
        <v>#VALUE!</v>
      </c>
      <c r="V306" s="108"/>
      <c r="W306" s="108">
        <v>0</v>
      </c>
      <c r="X306" s="108">
        <v>0</v>
      </c>
      <c r="Y306" s="108"/>
      <c r="Z306" s="108">
        <f t="shared" si="64"/>
        <v>0</v>
      </c>
      <c r="AA306" s="108"/>
      <c r="AB306" s="108">
        <f t="shared" si="66"/>
        <v>0</v>
      </c>
      <c r="AC306" s="111" t="e">
        <f t="shared" si="63"/>
        <v>#VALUE!</v>
      </c>
      <c r="AD306" s="111" t="e">
        <f t="shared" si="69"/>
        <v>#VALUE!</v>
      </c>
      <c r="AE306" s="112" t="e">
        <f t="shared" si="67"/>
        <v>#DIV/0!</v>
      </c>
      <c r="AF306" s="201">
        <v>40724</v>
      </c>
      <c r="AG306" s="113"/>
      <c r="AH306" s="114" t="s">
        <v>384</v>
      </c>
      <c r="AI306" s="115" t="s">
        <v>384</v>
      </c>
      <c r="AJ306" s="107" t="s">
        <v>384</v>
      </c>
      <c r="AK306" s="107" t="s">
        <v>384</v>
      </c>
      <c r="AM306" s="115" t="s">
        <v>947</v>
      </c>
      <c r="AN306" s="116">
        <v>40664</v>
      </c>
      <c r="AO306" s="162" t="s">
        <v>289</v>
      </c>
      <c r="AP306" s="117" t="str">
        <f t="shared" si="61"/>
        <v>770/030/6/01/1030</v>
      </c>
    </row>
    <row r="307" spans="1:43" ht="30" customHeight="1">
      <c r="A307" s="107" t="s">
        <v>948</v>
      </c>
      <c r="B307" s="118">
        <v>770030</v>
      </c>
      <c r="C307" s="118">
        <v>4</v>
      </c>
      <c r="D307" s="119" t="s">
        <v>167</v>
      </c>
      <c r="E307" s="118">
        <v>1020</v>
      </c>
      <c r="F307" s="119" t="s">
        <v>168</v>
      </c>
      <c r="G307" s="118">
        <v>10</v>
      </c>
      <c r="H307" s="119" t="s">
        <v>167</v>
      </c>
      <c r="I307" s="119" t="s">
        <v>167</v>
      </c>
      <c r="J307" s="118">
        <v>100</v>
      </c>
      <c r="K307" s="119" t="s">
        <v>188</v>
      </c>
      <c r="L307" s="121" t="s">
        <v>87</v>
      </c>
      <c r="M307" s="128" t="s">
        <v>197</v>
      </c>
      <c r="N307" s="129" t="s">
        <v>949</v>
      </c>
      <c r="O307" s="118" t="s">
        <v>172</v>
      </c>
      <c r="P307" s="154"/>
      <c r="Q307" s="118"/>
      <c r="R307" s="278" t="s">
        <v>190</v>
      </c>
      <c r="S307" s="110" t="e">
        <f>SUMIF([3]DATA!$B$1:$B$65536,'Appendix O'!$AP307,[3]DATA!O$1:O$65536)</f>
        <v>#VALUE!</v>
      </c>
      <c r="T307" s="108">
        <v>0</v>
      </c>
      <c r="U307" s="108" t="e">
        <f t="shared" si="62"/>
        <v>#VALUE!</v>
      </c>
      <c r="V307" s="108" t="e">
        <f>SUM(SUMIF([3]DATA!$B$1:$B$65536,'Appendix O'!$AP307,[3]DATA!P$1:P$65536),SUMIF([3]DATA!$B$1:$B$65536,'Appendix O'!$AP307,[3]DATA!Q$1:Q$65536))</f>
        <v>#VALUE!</v>
      </c>
      <c r="W307" s="108">
        <v>1000000</v>
      </c>
      <c r="X307" s="108">
        <v>8644.7000000000007</v>
      </c>
      <c r="Y307" s="108">
        <v>-8644.7000000000007</v>
      </c>
      <c r="Z307" s="108">
        <f t="shared" si="64"/>
        <v>0</v>
      </c>
      <c r="AA307" s="108"/>
      <c r="AB307" s="108">
        <f t="shared" si="66"/>
        <v>1000000</v>
      </c>
      <c r="AC307" s="111" t="e">
        <f t="shared" si="63"/>
        <v>#VALUE!</v>
      </c>
      <c r="AD307" s="111" t="e">
        <f t="shared" si="69"/>
        <v>#VALUE!</v>
      </c>
      <c r="AE307" s="112">
        <f t="shared" si="67"/>
        <v>0</v>
      </c>
      <c r="AF307" s="201">
        <v>40724</v>
      </c>
      <c r="AG307" s="113"/>
      <c r="AH307" s="114" t="s">
        <v>384</v>
      </c>
      <c r="AI307" s="115" t="s">
        <v>384</v>
      </c>
      <c r="AJ307" s="107" t="s">
        <v>384</v>
      </c>
      <c r="AK307" s="107" t="s">
        <v>384</v>
      </c>
      <c r="AM307" s="115" t="s">
        <v>950</v>
      </c>
      <c r="AN307" s="182" t="s">
        <v>716</v>
      </c>
      <c r="AO307" s="107" t="s">
        <v>951</v>
      </c>
      <c r="AP307" s="117" t="str">
        <f t="shared" si="61"/>
        <v>770/030/4/01/1020</v>
      </c>
    </row>
    <row r="308" spans="1:43" s="150" customFormat="1" ht="30" customHeight="1" thickBot="1">
      <c r="A308" s="131" t="s">
        <v>952</v>
      </c>
      <c r="B308" s="132"/>
      <c r="C308" s="132"/>
      <c r="D308" s="132"/>
      <c r="E308" s="132"/>
      <c r="F308" s="132"/>
      <c r="G308" s="132"/>
      <c r="H308" s="132"/>
      <c r="I308" s="132"/>
      <c r="J308" s="132"/>
      <c r="K308" s="132"/>
      <c r="L308" s="133">
        <v>9</v>
      </c>
      <c r="M308" s="133"/>
      <c r="N308" s="134"/>
      <c r="O308" s="132"/>
      <c r="P308" s="279"/>
      <c r="Q308" s="132"/>
      <c r="R308" s="290"/>
      <c r="S308" s="136" t="e">
        <f>SUM(S255:S307)</f>
        <v>#VALUE!</v>
      </c>
      <c r="T308" s="136">
        <f>SUM(T255:T307)</f>
        <v>7761052</v>
      </c>
      <c r="U308" s="136" t="e">
        <f>SUM(U255:U307)</f>
        <v>#VALUE!</v>
      </c>
      <c r="V308" s="136" t="e">
        <f>SUM(V255:V307)</f>
        <v>#VALUE!</v>
      </c>
      <c r="W308" s="136">
        <v>57634998</v>
      </c>
      <c r="X308" s="136">
        <v>15762552.779999997</v>
      </c>
      <c r="Y308" s="136">
        <f>SUM(Y255:Y307)</f>
        <v>14270411.140000001</v>
      </c>
      <c r="Z308" s="136">
        <f>SUM(Z255:Z307)</f>
        <v>30178502.310000002</v>
      </c>
      <c r="AA308" s="136">
        <f>SUM(AA255:AA307)</f>
        <v>0</v>
      </c>
      <c r="AB308" s="136">
        <f>SUM(AB255:AB307)</f>
        <v>27456495.689999998</v>
      </c>
      <c r="AC308" s="139" t="e">
        <f>Z308/U308</f>
        <v>#VALUE!</v>
      </c>
      <c r="AD308" s="139" t="e">
        <f t="shared" si="69"/>
        <v>#VALUE!</v>
      </c>
      <c r="AE308" s="140">
        <f t="shared" si="67"/>
        <v>0.52361418161235995</v>
      </c>
      <c r="AF308" s="223"/>
      <c r="AG308" s="224"/>
      <c r="AH308" s="223"/>
      <c r="AI308" s="225"/>
      <c r="AJ308" s="220"/>
      <c r="AK308" s="220"/>
      <c r="AL308" s="220"/>
      <c r="AM308" s="225"/>
      <c r="AN308" s="226"/>
      <c r="AO308" s="220"/>
      <c r="AP308" s="145" t="str">
        <f t="shared" si="61"/>
        <v/>
      </c>
      <c r="AQ308" s="74"/>
    </row>
    <row r="309" spans="1:43" ht="30" customHeight="1" thickTop="1">
      <c r="A309" s="107"/>
      <c r="B309" s="118"/>
      <c r="C309" s="118"/>
      <c r="D309" s="118"/>
      <c r="E309" s="118"/>
      <c r="F309" s="118"/>
      <c r="G309" s="118"/>
      <c r="H309" s="118"/>
      <c r="I309" s="118"/>
      <c r="J309" s="118"/>
      <c r="K309" s="118"/>
      <c r="L309" s="121"/>
      <c r="M309" s="121"/>
      <c r="N309" s="129"/>
      <c r="O309" s="118"/>
      <c r="P309" s="154"/>
      <c r="Q309" s="118"/>
      <c r="R309" s="146"/>
      <c r="S309" s="108"/>
      <c r="T309" s="108"/>
      <c r="U309" s="108"/>
      <c r="V309" s="108"/>
      <c r="W309" s="108"/>
      <c r="X309" s="108"/>
      <c r="Y309" s="108"/>
      <c r="Z309" s="108"/>
      <c r="AA309" s="108"/>
      <c r="AB309" s="108"/>
      <c r="AC309" s="111"/>
      <c r="AD309" s="111"/>
      <c r="AE309" s="112"/>
      <c r="AF309" s="114"/>
      <c r="AG309" s="113"/>
      <c r="AH309" s="114"/>
      <c r="AI309" s="115"/>
      <c r="AM309" s="115"/>
      <c r="AN309" s="116"/>
      <c r="AO309" s="107"/>
      <c r="AP309" s="117" t="str">
        <f t="shared" si="61"/>
        <v/>
      </c>
    </row>
    <row r="310" spans="1:43" ht="30" customHeight="1">
      <c r="A310" s="107"/>
      <c r="B310" s="118"/>
      <c r="C310" s="118"/>
      <c r="D310" s="118"/>
      <c r="E310" s="118"/>
      <c r="F310" s="118"/>
      <c r="G310" s="118"/>
      <c r="H310" s="118"/>
      <c r="I310" s="118"/>
      <c r="J310" s="118"/>
      <c r="K310" s="118"/>
      <c r="L310" s="121"/>
      <c r="M310" s="121"/>
      <c r="N310" s="129"/>
      <c r="O310" s="118"/>
      <c r="P310" s="154"/>
      <c r="Q310" s="118"/>
      <c r="R310" s="146"/>
      <c r="S310" s="108"/>
      <c r="T310" s="108"/>
      <c r="U310" s="108"/>
      <c r="V310" s="108"/>
      <c r="W310" s="108"/>
      <c r="X310" s="108"/>
      <c r="Y310" s="108"/>
      <c r="Z310" s="108"/>
      <c r="AA310" s="108"/>
      <c r="AB310" s="108"/>
      <c r="AC310" s="111"/>
      <c r="AD310" s="111"/>
      <c r="AE310" s="112"/>
      <c r="AF310" s="114"/>
      <c r="AG310" s="113"/>
      <c r="AH310" s="114"/>
      <c r="AI310" s="115"/>
      <c r="AM310" s="115"/>
      <c r="AN310" s="116"/>
      <c r="AO310" s="107"/>
      <c r="AP310" s="117" t="str">
        <f t="shared" si="61"/>
        <v/>
      </c>
    </row>
    <row r="311" spans="1:43" ht="30" customHeight="1">
      <c r="A311" s="254"/>
      <c r="B311" s="255"/>
      <c r="C311" s="255"/>
      <c r="D311" s="255"/>
      <c r="E311" s="255"/>
      <c r="F311" s="255"/>
      <c r="G311" s="255"/>
      <c r="H311" s="255"/>
      <c r="I311" s="255"/>
      <c r="J311" s="255"/>
      <c r="K311" s="91"/>
      <c r="L311" s="155"/>
      <c r="M311" s="155"/>
      <c r="N311" s="156"/>
      <c r="O311" s="156"/>
      <c r="P311" s="281"/>
      <c r="Q311" s="91"/>
      <c r="S311" s="157"/>
      <c r="T311" s="157"/>
      <c r="U311" s="157"/>
      <c r="V311" s="157"/>
      <c r="W311" s="157"/>
      <c r="X311" s="157"/>
      <c r="Y311" s="157"/>
      <c r="Z311" s="108"/>
      <c r="AA311" s="152"/>
      <c r="AB311" s="108"/>
      <c r="AC311" s="159"/>
      <c r="AD311" s="159"/>
      <c r="AE311" s="112"/>
      <c r="AF311" s="114"/>
      <c r="AH311" s="114"/>
      <c r="AM311" s="115"/>
      <c r="AN311" s="116"/>
      <c r="AO311" s="107"/>
      <c r="AP311" s="117" t="str">
        <f t="shared" si="61"/>
        <v/>
      </c>
    </row>
    <row r="312" spans="1:43" ht="30" customHeight="1" thickBot="1">
      <c r="A312" s="131" t="s">
        <v>953</v>
      </c>
      <c r="B312" s="132"/>
      <c r="C312" s="132"/>
      <c r="D312" s="132"/>
      <c r="E312" s="132"/>
      <c r="F312" s="132"/>
      <c r="G312" s="132"/>
      <c r="H312" s="132"/>
      <c r="I312" s="132"/>
      <c r="J312" s="132"/>
      <c r="K312" s="132"/>
      <c r="L312" s="133"/>
      <c r="M312" s="133"/>
      <c r="N312" s="134"/>
      <c r="O312" s="132"/>
      <c r="P312" s="279"/>
      <c r="Q312" s="132"/>
      <c r="R312" s="288"/>
      <c r="S312" s="136"/>
      <c r="T312" s="136"/>
      <c r="U312" s="136" t="e">
        <f>#REF!+#REF!+#REF!+#REF!+U223</f>
        <v>#REF!</v>
      </c>
      <c r="V312" s="136" t="e">
        <f>#REF!+#REF!+#REF!+#REF!+V223</f>
        <v>#REF!</v>
      </c>
      <c r="W312" s="136">
        <v>729035035</v>
      </c>
      <c r="X312" s="136">
        <v>172660158.23000002</v>
      </c>
      <c r="Y312" s="136">
        <f>Y18+Y24+Y59+Y68+Y80+Y194+Y223+Y251+Y308</f>
        <v>106227539.09999996</v>
      </c>
      <c r="Z312" s="136">
        <f>Z18+Z24+Z59+Z68+Z80+Z194+Z223+Z251+Z308</f>
        <v>278887697.32999992</v>
      </c>
      <c r="AA312" s="136">
        <f>AA18+AA24+AA59+AA68+AA80+AA194+AA223+AA251+AA308</f>
        <v>225212.09999999998</v>
      </c>
      <c r="AB312" s="136">
        <f>AB18+AB24+AB59+AB68+AB80+AB194+AB223+AB251+AB308</f>
        <v>450147337.67000008</v>
      </c>
      <c r="AC312" s="139" t="e">
        <f>Z312/U312</f>
        <v>#REF!</v>
      </c>
      <c r="AD312" s="139"/>
      <c r="AE312" s="140">
        <f>Z312/W312</f>
        <v>0.38254361442313939</v>
      </c>
      <c r="AF312" s="223"/>
      <c r="AG312" s="224"/>
      <c r="AH312" s="223"/>
      <c r="AI312" s="225"/>
      <c r="AJ312" s="220"/>
      <c r="AK312" s="220"/>
      <c r="AL312" s="220"/>
      <c r="AM312" s="225"/>
      <c r="AN312" s="226"/>
      <c r="AO312" s="220"/>
      <c r="AP312" s="145" t="str">
        <f t="shared" si="61"/>
        <v/>
      </c>
    </row>
    <row r="313" spans="1:43" ht="30" customHeight="1" thickTop="1">
      <c r="A313" s="254"/>
      <c r="B313" s="255"/>
      <c r="C313" s="255"/>
      <c r="D313" s="255"/>
      <c r="E313" s="255"/>
      <c r="F313" s="255"/>
      <c r="G313" s="255"/>
      <c r="H313" s="255"/>
      <c r="I313" s="255"/>
      <c r="J313" s="255"/>
      <c r="K313" s="91"/>
      <c r="L313" s="155"/>
      <c r="M313" s="155"/>
      <c r="N313" s="156"/>
      <c r="O313" s="156"/>
      <c r="P313" s="281"/>
      <c r="Q313" s="91"/>
      <c r="S313" s="157"/>
      <c r="T313" s="157"/>
      <c r="U313" s="157"/>
      <c r="V313" s="157"/>
      <c r="W313" s="157"/>
      <c r="X313" s="157"/>
      <c r="Y313" s="157"/>
      <c r="Z313" s="108"/>
      <c r="AA313" s="152"/>
      <c r="AB313" s="108"/>
      <c r="AC313" s="159"/>
      <c r="AD313" s="159"/>
      <c r="AE313" s="112"/>
      <c r="AF313" s="114"/>
      <c r="AH313" s="114"/>
      <c r="AM313" s="115"/>
      <c r="AN313" s="116"/>
      <c r="AO313" s="107"/>
      <c r="AP313" s="117" t="str">
        <f t="shared" si="61"/>
        <v/>
      </c>
    </row>
    <row r="314" spans="1:43" ht="30" customHeight="1">
      <c r="A314" s="174" t="s">
        <v>954</v>
      </c>
      <c r="B314" s="175">
        <v>320005</v>
      </c>
      <c r="C314" s="175">
        <v>5</v>
      </c>
      <c r="D314" s="176" t="s">
        <v>168</v>
      </c>
      <c r="E314" s="175">
        <v>1200</v>
      </c>
      <c r="F314" s="176" t="s">
        <v>168</v>
      </c>
      <c r="G314" s="176" t="s">
        <v>187</v>
      </c>
      <c r="H314" s="176" t="s">
        <v>167</v>
      </c>
      <c r="I314" s="176" t="s">
        <v>167</v>
      </c>
      <c r="J314" s="175">
        <v>320</v>
      </c>
      <c r="K314" s="177" t="s">
        <v>169</v>
      </c>
      <c r="L314" s="256" t="s">
        <v>323</v>
      </c>
      <c r="M314" s="125" t="s">
        <v>171</v>
      </c>
      <c r="N314" s="146" t="s">
        <v>388</v>
      </c>
      <c r="O314" s="146" t="s">
        <v>172</v>
      </c>
      <c r="P314" s="182"/>
      <c r="Q314" s="118" t="s">
        <v>248</v>
      </c>
      <c r="R314" s="284" t="s">
        <v>190</v>
      </c>
      <c r="S314" s="179" t="e">
        <f>SUMIF([3]DATA!$B$1:$B$65536,'Appendix O'!$AP314,[3]DATA!O$1:O$65536)</f>
        <v>#VALUE!</v>
      </c>
      <c r="T314" s="179">
        <v>4890900</v>
      </c>
      <c r="U314" s="179" t="e">
        <f>SUM(S314:T314)</f>
        <v>#VALUE!</v>
      </c>
      <c r="V314" s="108"/>
      <c r="W314" s="179">
        <v>2506349</v>
      </c>
      <c r="X314" s="179">
        <v>0</v>
      </c>
      <c r="Y314" s="109">
        <v>0</v>
      </c>
      <c r="Z314" s="108">
        <f>X314+Y314</f>
        <v>0</v>
      </c>
      <c r="AA314" s="108"/>
      <c r="AB314" s="108">
        <f>W314-Z314</f>
        <v>2506349</v>
      </c>
      <c r="AC314" s="111" t="e">
        <f>IF(U314&lt;&gt;0,Z314/U314,0)</f>
        <v>#VALUE!</v>
      </c>
      <c r="AD314" s="111" t="e">
        <f>Z314/S314</f>
        <v>#VALUE!</v>
      </c>
      <c r="AE314" s="112">
        <f>Z314/W314</f>
        <v>0</v>
      </c>
      <c r="AF314" s="181"/>
      <c r="AG314" s="182"/>
      <c r="AH314" s="146"/>
      <c r="AM314" s="115"/>
      <c r="AN314" s="183"/>
      <c r="AO314" s="107" t="s">
        <v>955</v>
      </c>
      <c r="AP314" s="117" t="str">
        <f t="shared" si="61"/>
        <v>320/005/5/05/1200</v>
      </c>
    </row>
    <row r="315" spans="1:43" ht="30" customHeight="1">
      <c r="A315" s="104"/>
      <c r="B315" s="105"/>
      <c r="C315" s="105"/>
      <c r="D315" s="105"/>
      <c r="E315" s="105"/>
      <c r="F315" s="105"/>
      <c r="G315" s="105"/>
      <c r="H315" s="105"/>
      <c r="I315" s="105"/>
      <c r="J315" s="105"/>
      <c r="K315" s="105"/>
      <c r="L315" s="106"/>
      <c r="M315" s="106"/>
      <c r="N315" s="122"/>
      <c r="O315" s="105"/>
      <c r="P315" s="276"/>
      <c r="Q315" s="105"/>
      <c r="R315" s="291"/>
      <c r="S315" s="152"/>
      <c r="T315" s="152"/>
      <c r="U315" s="108"/>
      <c r="V315" s="108"/>
      <c r="W315" s="108"/>
      <c r="X315" s="108"/>
      <c r="Y315" s="152"/>
      <c r="Z315" s="108"/>
      <c r="AA315" s="152"/>
      <c r="AB315" s="108"/>
      <c r="AC315" s="111"/>
      <c r="AD315" s="111"/>
      <c r="AE315" s="112"/>
      <c r="AF315" s="114"/>
      <c r="AG315" s="113"/>
      <c r="AH315" s="114"/>
      <c r="AI315" s="115"/>
      <c r="AM315" s="115"/>
      <c r="AN315" s="116"/>
      <c r="AO315" s="107"/>
      <c r="AP315" s="117" t="str">
        <f t="shared" si="61"/>
        <v/>
      </c>
    </row>
    <row r="316" spans="1:43" s="150" customFormat="1" ht="30" customHeight="1" thickBot="1">
      <c r="A316" s="257" t="s">
        <v>956</v>
      </c>
      <c r="B316" s="258"/>
      <c r="C316" s="258"/>
      <c r="D316" s="258"/>
      <c r="E316" s="258"/>
      <c r="F316" s="258"/>
      <c r="G316" s="258"/>
      <c r="H316" s="258"/>
      <c r="I316" s="258"/>
      <c r="J316" s="258"/>
      <c r="K316" s="258"/>
      <c r="L316" s="259"/>
      <c r="M316" s="259"/>
      <c r="N316" s="260"/>
      <c r="O316" s="258"/>
      <c r="P316" s="292"/>
      <c r="Q316" s="258"/>
      <c r="R316" s="293"/>
      <c r="S316" s="262" t="e">
        <f>#REF!+#REF!+#REF!+#REF!+S223</f>
        <v>#REF!</v>
      </c>
      <c r="T316" s="262" t="e">
        <f>#REF!+#REF!+#REF!+#REF!+T223+T314</f>
        <v>#REF!</v>
      </c>
      <c r="U316" s="262" t="e">
        <f>#REF!+#REF!+#REF!+#REF!+U223+U314</f>
        <v>#REF!</v>
      </c>
      <c r="V316" s="262" t="e">
        <f>#REF!+#REF!+#REF!+#REF!+V223+V314</f>
        <v>#REF!</v>
      </c>
      <c r="W316" s="136">
        <v>731541384</v>
      </c>
      <c r="X316" s="136">
        <v>172660158.22999999</v>
      </c>
      <c r="Y316" s="136">
        <f>Y312+Y314</f>
        <v>106227539.09999996</v>
      </c>
      <c r="Z316" s="136">
        <f>Z312+Z314</f>
        <v>278887697.32999992</v>
      </c>
      <c r="AA316" s="136">
        <f>AA312+AA314</f>
        <v>225212.09999999998</v>
      </c>
      <c r="AB316" s="136">
        <f>AB312+AB314</f>
        <v>452653686.67000008</v>
      </c>
      <c r="AC316" s="139" t="e">
        <f>Z316/U316</f>
        <v>#REF!</v>
      </c>
      <c r="AD316" s="139" t="e">
        <f>Z316/S316</f>
        <v>#REF!</v>
      </c>
      <c r="AE316" s="140">
        <f>Z316/W316</f>
        <v>0.3812329738682288</v>
      </c>
      <c r="AF316" s="223"/>
      <c r="AG316" s="224"/>
      <c r="AH316" s="223"/>
      <c r="AI316" s="225"/>
      <c r="AJ316" s="220"/>
      <c r="AK316" s="220"/>
      <c r="AL316" s="220"/>
      <c r="AM316" s="225"/>
      <c r="AN316" s="226"/>
      <c r="AO316" s="220"/>
      <c r="AP316" s="145" t="str">
        <f t="shared" si="61"/>
        <v/>
      </c>
      <c r="AQ316" s="74"/>
    </row>
    <row r="317" spans="1:43" ht="30" customHeight="1">
      <c r="A317" s="263"/>
      <c r="B317" s="264"/>
      <c r="C317" s="264"/>
      <c r="D317" s="264"/>
      <c r="E317" s="264"/>
      <c r="F317" s="264"/>
      <c r="G317" s="264"/>
      <c r="H317" s="264"/>
      <c r="I317" s="264"/>
      <c r="J317" s="264"/>
      <c r="K317" s="264"/>
      <c r="L317" s="265"/>
      <c r="M317" s="265"/>
      <c r="N317" s="264"/>
      <c r="O317" s="264"/>
      <c r="P317" s="264"/>
      <c r="Q317" s="264"/>
      <c r="S317" s="266" t="e">
        <f>SUMIF([3]DATA!$B$1:$B$65536,'Appendix O'!$AP317,[3]DATA!O$1:O$65536)</f>
        <v>#VALUE!</v>
      </c>
      <c r="T317" s="266" t="e">
        <f>SUMIF([3]DATA!$B$1:$B$65536,'Appendix O'!$AP317,[3]DATA!P$1:P$65536)</f>
        <v>#VALUE!</v>
      </c>
      <c r="U317" s="266" t="e">
        <f>SUM(S317:T317)</f>
        <v>#VALUE!</v>
      </c>
      <c r="V317" s="266"/>
      <c r="W317" s="266"/>
      <c r="X317" s="266">
        <f t="shared" ref="X317:X338" si="70">Z317-Y317</f>
        <v>0</v>
      </c>
      <c r="Y317" s="266"/>
      <c r="Z317" s="266"/>
      <c r="AA317" s="266"/>
      <c r="AB317" s="266"/>
      <c r="AC317" s="267" t="e">
        <f t="shared" ref="AC317:AC338" si="71">IF(U317&lt;&gt;0,Z317/U317,0)</f>
        <v>#VALUE!</v>
      </c>
      <c r="AD317" s="267"/>
      <c r="AE317" s="267"/>
      <c r="AM317" s="115"/>
      <c r="AN317" s="116"/>
      <c r="AP317" s="74" t="str">
        <f t="shared" si="61"/>
        <v/>
      </c>
    </row>
    <row r="318" spans="1:43" ht="30" customHeight="1">
      <c r="S318" s="180" t="e">
        <f>SUMIF([3]DATA!$B$1:$B$65536,'Appendix O'!$AP318,[3]DATA!O$1:O$65536)</f>
        <v>#VALUE!</v>
      </c>
      <c r="T318" s="180" t="e">
        <f>SUMIF([3]DATA!$B$1:$B$65536,'Appendix O'!$AP318,[3]DATA!P$1:P$65536)</f>
        <v>#VALUE!</v>
      </c>
      <c r="U318" s="180" t="e">
        <f>SUM(S318:T318)</f>
        <v>#VALUE!</v>
      </c>
      <c r="X318" s="180">
        <f t="shared" si="70"/>
        <v>0</v>
      </c>
      <c r="AC318" s="193" t="e">
        <f t="shared" si="71"/>
        <v>#VALUE!</v>
      </c>
      <c r="AM318" s="115"/>
      <c r="AN318" s="116"/>
      <c r="AP318" s="74" t="str">
        <f t="shared" ref="AP318:AP338" si="72">IF(B318 &gt; 0,(CONCATENATE(MID(B318,1,3),"/",MID(B318,4,3),"/",C318,"/",D318,"/",E318)),"")</f>
        <v/>
      </c>
    </row>
    <row r="319" spans="1:43" ht="30" customHeight="1">
      <c r="S319" s="180" t="e">
        <f>SUMIF([3]DATA!$B$1:$B$65536,'Appendix O'!$AP319,[3]DATA!O$1:O$65536)</f>
        <v>#VALUE!</v>
      </c>
      <c r="T319" s="180" t="e">
        <f>SUMIF([3]DATA!$B$1:$B$65536,'Appendix O'!$AP319,[3]DATA!P$1:P$65536)</f>
        <v>#VALUE!</v>
      </c>
      <c r="U319" s="180" t="e">
        <f>SUM(S319:T319)</f>
        <v>#VALUE!</v>
      </c>
      <c r="X319" s="180">
        <f t="shared" si="70"/>
        <v>0</v>
      </c>
      <c r="AC319" s="193" t="e">
        <f t="shared" si="71"/>
        <v>#VALUE!</v>
      </c>
      <c r="AM319" s="115"/>
      <c r="AN319" s="116"/>
      <c r="AP319" s="74" t="str">
        <f t="shared" si="72"/>
        <v/>
      </c>
    </row>
    <row r="320" spans="1:43" ht="30" customHeight="1">
      <c r="R320" s="269"/>
      <c r="X320" s="180">
        <f t="shared" si="70"/>
        <v>0</v>
      </c>
      <c r="AC320" s="193">
        <f t="shared" si="71"/>
        <v>0</v>
      </c>
      <c r="AM320" s="115"/>
      <c r="AN320" s="116"/>
      <c r="AP320" s="74" t="str">
        <f t="shared" si="72"/>
        <v/>
      </c>
    </row>
    <row r="321" spans="18:42" ht="30" customHeight="1">
      <c r="R321" s="269"/>
      <c r="X321" s="180">
        <f t="shared" si="70"/>
        <v>0</v>
      </c>
      <c r="AC321" s="193">
        <f t="shared" si="71"/>
        <v>0</v>
      </c>
      <c r="AM321" s="115"/>
      <c r="AN321" s="116"/>
      <c r="AP321" s="74" t="str">
        <f t="shared" si="72"/>
        <v/>
      </c>
    </row>
    <row r="322" spans="18:42" ht="30" customHeight="1">
      <c r="X322" s="180">
        <f t="shared" si="70"/>
        <v>0</v>
      </c>
      <c r="AC322" s="193">
        <f t="shared" si="71"/>
        <v>0</v>
      </c>
      <c r="AM322" s="115"/>
      <c r="AN322" s="116"/>
      <c r="AP322" s="74" t="str">
        <f t="shared" si="72"/>
        <v/>
      </c>
    </row>
    <row r="323" spans="18:42" ht="30" customHeight="1">
      <c r="X323" s="180">
        <f t="shared" si="70"/>
        <v>0</v>
      </c>
      <c r="AC323" s="193">
        <f t="shared" si="71"/>
        <v>0</v>
      </c>
      <c r="AM323" s="115"/>
      <c r="AN323" s="116"/>
      <c r="AP323" s="74" t="str">
        <f t="shared" si="72"/>
        <v/>
      </c>
    </row>
    <row r="324" spans="18:42" ht="30" customHeight="1">
      <c r="X324" s="180">
        <f t="shared" si="70"/>
        <v>0</v>
      </c>
      <c r="AC324" s="193">
        <f t="shared" si="71"/>
        <v>0</v>
      </c>
      <c r="AM324" s="115"/>
      <c r="AN324" s="116"/>
      <c r="AP324" s="74" t="str">
        <f t="shared" si="72"/>
        <v/>
      </c>
    </row>
    <row r="325" spans="18:42" ht="30" customHeight="1">
      <c r="X325" s="180">
        <f t="shared" si="70"/>
        <v>0</v>
      </c>
      <c r="AC325" s="193">
        <f t="shared" si="71"/>
        <v>0</v>
      </c>
      <c r="AM325" s="115"/>
      <c r="AN325" s="116"/>
      <c r="AP325" s="74" t="str">
        <f t="shared" si="72"/>
        <v/>
      </c>
    </row>
    <row r="326" spans="18:42" ht="30" customHeight="1">
      <c r="X326" s="180">
        <f t="shared" si="70"/>
        <v>0</v>
      </c>
      <c r="AC326" s="193">
        <f t="shared" si="71"/>
        <v>0</v>
      </c>
      <c r="AM326" s="115"/>
      <c r="AN326" s="116"/>
      <c r="AP326" s="74" t="str">
        <f t="shared" si="72"/>
        <v/>
      </c>
    </row>
    <row r="327" spans="18:42" ht="30" customHeight="1">
      <c r="X327" s="180">
        <f t="shared" si="70"/>
        <v>0</v>
      </c>
      <c r="AC327" s="193">
        <f t="shared" si="71"/>
        <v>0</v>
      </c>
      <c r="AM327" s="115"/>
      <c r="AN327" s="116"/>
      <c r="AP327" s="74" t="str">
        <f t="shared" si="72"/>
        <v/>
      </c>
    </row>
    <row r="328" spans="18:42" ht="30" customHeight="1">
      <c r="X328" s="180">
        <f t="shared" si="70"/>
        <v>0</v>
      </c>
      <c r="AC328" s="193">
        <f t="shared" si="71"/>
        <v>0</v>
      </c>
      <c r="AM328" s="115"/>
      <c r="AN328" s="116"/>
      <c r="AP328" s="74" t="str">
        <f t="shared" si="72"/>
        <v/>
      </c>
    </row>
    <row r="329" spans="18:42" ht="30" customHeight="1">
      <c r="X329" s="180">
        <f t="shared" si="70"/>
        <v>0</v>
      </c>
      <c r="AC329" s="193">
        <f t="shared" si="71"/>
        <v>0</v>
      </c>
      <c r="AM329" s="115"/>
      <c r="AN329" s="116"/>
      <c r="AP329" s="74" t="str">
        <f t="shared" si="72"/>
        <v/>
      </c>
    </row>
    <row r="330" spans="18:42" ht="30" customHeight="1">
      <c r="X330" s="180">
        <f t="shared" si="70"/>
        <v>0</v>
      </c>
      <c r="AC330" s="193">
        <f t="shared" si="71"/>
        <v>0</v>
      </c>
      <c r="AM330" s="115"/>
      <c r="AN330" s="116"/>
      <c r="AP330" s="74" t="str">
        <f t="shared" si="72"/>
        <v/>
      </c>
    </row>
    <row r="331" spans="18:42" ht="30" customHeight="1">
      <c r="X331" s="180">
        <f t="shared" si="70"/>
        <v>0</v>
      </c>
      <c r="AC331" s="193">
        <f t="shared" si="71"/>
        <v>0</v>
      </c>
      <c r="AM331" s="115"/>
      <c r="AN331" s="116"/>
      <c r="AP331" s="74" t="str">
        <f t="shared" si="72"/>
        <v/>
      </c>
    </row>
    <row r="332" spans="18:42" ht="30" customHeight="1">
      <c r="X332" s="180">
        <f t="shared" si="70"/>
        <v>0</v>
      </c>
      <c r="AC332" s="193">
        <f t="shared" si="71"/>
        <v>0</v>
      </c>
      <c r="AM332" s="115"/>
      <c r="AN332" s="116"/>
      <c r="AP332" s="74" t="str">
        <f t="shared" si="72"/>
        <v/>
      </c>
    </row>
    <row r="333" spans="18:42" ht="30" customHeight="1">
      <c r="X333" s="180">
        <f t="shared" si="70"/>
        <v>0</v>
      </c>
      <c r="AC333" s="193">
        <f t="shared" si="71"/>
        <v>0</v>
      </c>
      <c r="AM333" s="115"/>
      <c r="AN333" s="116"/>
      <c r="AP333" s="74" t="str">
        <f t="shared" si="72"/>
        <v/>
      </c>
    </row>
    <row r="334" spans="18:42" ht="30" customHeight="1">
      <c r="X334" s="180">
        <f t="shared" si="70"/>
        <v>0</v>
      </c>
      <c r="AC334" s="193">
        <f t="shared" si="71"/>
        <v>0</v>
      </c>
      <c r="AM334" s="115"/>
      <c r="AN334" s="116"/>
      <c r="AP334" s="74" t="str">
        <f t="shared" si="72"/>
        <v/>
      </c>
    </row>
    <row r="335" spans="18:42" ht="30" customHeight="1">
      <c r="X335" s="180">
        <f t="shared" si="70"/>
        <v>0</v>
      </c>
      <c r="AC335" s="193">
        <f t="shared" si="71"/>
        <v>0</v>
      </c>
      <c r="AM335" s="115"/>
      <c r="AN335" s="116"/>
      <c r="AP335" s="74" t="str">
        <f t="shared" si="72"/>
        <v/>
      </c>
    </row>
    <row r="336" spans="18:42" ht="30" customHeight="1">
      <c r="X336" s="180">
        <f t="shared" si="70"/>
        <v>0</v>
      </c>
      <c r="AC336" s="193">
        <f t="shared" si="71"/>
        <v>0</v>
      </c>
      <c r="AM336" s="115"/>
      <c r="AN336" s="116"/>
      <c r="AP336" s="74" t="str">
        <f t="shared" si="72"/>
        <v/>
      </c>
    </row>
    <row r="337" spans="24:42" ht="30" customHeight="1">
      <c r="X337" s="180">
        <f t="shared" si="70"/>
        <v>0</v>
      </c>
      <c r="AC337" s="193">
        <f t="shared" si="71"/>
        <v>0</v>
      </c>
      <c r="AM337" s="115"/>
      <c r="AN337" s="116"/>
      <c r="AP337" s="74" t="str">
        <f t="shared" si="72"/>
        <v/>
      </c>
    </row>
    <row r="338" spans="24:42" ht="30" customHeight="1">
      <c r="X338" s="180">
        <f t="shared" si="70"/>
        <v>0</v>
      </c>
      <c r="AC338" s="193">
        <f t="shared" si="71"/>
        <v>0</v>
      </c>
      <c r="AM338" s="115"/>
      <c r="AN338" s="116"/>
      <c r="AP338" s="74" t="str">
        <f t="shared" si="72"/>
        <v/>
      </c>
    </row>
    <row r="339" spans="24:42" ht="30" customHeight="1">
      <c r="AM339" s="115"/>
      <c r="AN339" s="116"/>
    </row>
    <row r="340" spans="24:42" ht="30" customHeight="1">
      <c r="AM340" s="115"/>
      <c r="AN340" s="116"/>
    </row>
    <row r="341" spans="24:42" ht="30" customHeight="1">
      <c r="AM341" s="115"/>
      <c r="AN341" s="116"/>
    </row>
    <row r="342" spans="24:42" ht="30" customHeight="1">
      <c r="AM342" s="115"/>
      <c r="AN342" s="116"/>
    </row>
    <row r="343" spans="24:42" ht="30" customHeight="1">
      <c r="AM343" s="115"/>
      <c r="AN343" s="116"/>
    </row>
    <row r="344" spans="24:42" ht="30" customHeight="1">
      <c r="AM344" s="115"/>
      <c r="AN344" s="116"/>
    </row>
    <row r="345" spans="24:42" ht="30" customHeight="1">
      <c r="AM345" s="115"/>
      <c r="AN345" s="116"/>
    </row>
    <row r="346" spans="24:42" ht="30" customHeight="1">
      <c r="AM346" s="115"/>
      <c r="AN346" s="116"/>
    </row>
    <row r="347" spans="24:42" ht="30" customHeight="1">
      <c r="AM347" s="115"/>
      <c r="AN347" s="116"/>
    </row>
    <row r="348" spans="24:42" ht="30" customHeight="1">
      <c r="AM348" s="115"/>
      <c r="AN348" s="116"/>
    </row>
    <row r="349" spans="24:42" ht="30" customHeight="1">
      <c r="AM349" s="115"/>
      <c r="AN349" s="116"/>
    </row>
    <row r="350" spans="24:42" ht="30" customHeight="1">
      <c r="AM350" s="115"/>
      <c r="AN350" s="116"/>
    </row>
    <row r="351" spans="24:42" ht="30" customHeight="1">
      <c r="AM351" s="115"/>
      <c r="AN351" s="116"/>
    </row>
    <row r="352" spans="24:42" ht="30" customHeight="1">
      <c r="AM352" s="115"/>
      <c r="AN352" s="116"/>
    </row>
    <row r="353" spans="39:40" ht="30" customHeight="1">
      <c r="AM353" s="115"/>
      <c r="AN353" s="116"/>
    </row>
    <row r="354" spans="39:40" ht="30" customHeight="1">
      <c r="AM354" s="115"/>
      <c r="AN354" s="116"/>
    </row>
    <row r="355" spans="39:40" ht="30" customHeight="1">
      <c r="AM355" s="115"/>
      <c r="AN355" s="116"/>
    </row>
    <row r="356" spans="39:40" ht="15" customHeight="1">
      <c r="AM356" s="115"/>
      <c r="AN356" s="116"/>
    </row>
    <row r="357" spans="39:40" ht="15" customHeight="1">
      <c r="AM357" s="115"/>
      <c r="AN357" s="116"/>
    </row>
    <row r="358" spans="39:40" ht="15" customHeight="1">
      <c r="AM358" s="115"/>
      <c r="AN358" s="116"/>
    </row>
    <row r="359" spans="39:40" ht="15" customHeight="1">
      <c r="AM359" s="115"/>
      <c r="AN359" s="116"/>
    </row>
    <row r="360" spans="39:40" ht="15" customHeight="1">
      <c r="AM360" s="115"/>
      <c r="AN360" s="116"/>
    </row>
    <row r="361" spans="39:40" ht="15" customHeight="1">
      <c r="AM361" s="115"/>
      <c r="AN361" s="116"/>
    </row>
    <row r="362" spans="39:40" ht="15" customHeight="1">
      <c r="AM362" s="115"/>
      <c r="AN362" s="116"/>
    </row>
    <row r="363" spans="39:40" ht="15" customHeight="1">
      <c r="AM363" s="115"/>
      <c r="AN363" s="116"/>
    </row>
    <row r="364" spans="39:40" ht="15" customHeight="1">
      <c r="AM364" s="115"/>
      <c r="AN364" s="116"/>
    </row>
    <row r="365" spans="39:40" ht="15" customHeight="1">
      <c r="AM365" s="115"/>
      <c r="AN365" s="116"/>
    </row>
    <row r="366" spans="39:40" ht="15" customHeight="1">
      <c r="AM366" s="115"/>
      <c r="AN366" s="116"/>
    </row>
    <row r="367" spans="39:40" ht="15" customHeight="1">
      <c r="AM367" s="115"/>
      <c r="AN367" s="116"/>
    </row>
    <row r="368" spans="39:40" ht="15" customHeight="1">
      <c r="AM368" s="115"/>
      <c r="AN368" s="116"/>
    </row>
    <row r="369" spans="39:40" ht="15" customHeight="1">
      <c r="AM369" s="115"/>
      <c r="AN369" s="116"/>
    </row>
    <row r="370" spans="39:40" ht="15" customHeight="1">
      <c r="AM370" s="115"/>
      <c r="AN370" s="116"/>
    </row>
    <row r="371" spans="39:40" ht="15" customHeight="1">
      <c r="AM371" s="115"/>
      <c r="AN371" s="116"/>
    </row>
    <row r="372" spans="39:40" ht="15" customHeight="1">
      <c r="AM372" s="115"/>
      <c r="AN372" s="116"/>
    </row>
    <row r="373" spans="39:40" ht="15" customHeight="1">
      <c r="AM373" s="115"/>
      <c r="AN373" s="116"/>
    </row>
    <row r="374" spans="39:40" ht="15" customHeight="1">
      <c r="AM374" s="115"/>
      <c r="AN374" s="116"/>
    </row>
    <row r="375" spans="39:40" ht="15" customHeight="1">
      <c r="AM375" s="115"/>
      <c r="AN375" s="116"/>
    </row>
    <row r="376" spans="39:40" ht="15" customHeight="1">
      <c r="AM376" s="115"/>
      <c r="AN376" s="116"/>
    </row>
    <row r="377" spans="39:40" ht="15" customHeight="1">
      <c r="AM377" s="115"/>
      <c r="AN377" s="116"/>
    </row>
    <row r="378" spans="39:40" ht="15" customHeight="1">
      <c r="AM378" s="115"/>
      <c r="AN378" s="116"/>
    </row>
    <row r="379" spans="39:40" ht="15" customHeight="1">
      <c r="AM379" s="115"/>
      <c r="AN379" s="116"/>
    </row>
    <row r="380" spans="39:40" ht="15" customHeight="1">
      <c r="AM380" s="115"/>
      <c r="AN380" s="116"/>
    </row>
    <row r="381" spans="39:40" ht="15" customHeight="1">
      <c r="AM381" s="115"/>
      <c r="AN381" s="116"/>
    </row>
    <row r="382" spans="39:40" ht="15" customHeight="1">
      <c r="AM382" s="115"/>
      <c r="AN382" s="116"/>
    </row>
    <row r="383" spans="39:40" ht="15" customHeight="1">
      <c r="AM383" s="115"/>
      <c r="AN383" s="116"/>
    </row>
    <row r="384" spans="39:40" ht="15" customHeight="1">
      <c r="AM384" s="115"/>
      <c r="AN384" s="116"/>
    </row>
    <row r="385" spans="39:40" ht="15" customHeight="1">
      <c r="AM385" s="115"/>
      <c r="AN385" s="116"/>
    </row>
    <row r="386" spans="39:40" ht="15" customHeight="1">
      <c r="AM386" s="115"/>
      <c r="AN386" s="116"/>
    </row>
    <row r="387" spans="39:40" ht="15" customHeight="1">
      <c r="AM387" s="115"/>
      <c r="AN387" s="116"/>
    </row>
    <row r="388" spans="39:40" ht="15" customHeight="1">
      <c r="AM388" s="115"/>
      <c r="AN388" s="116"/>
    </row>
    <row r="389" spans="39:40" ht="15" customHeight="1">
      <c r="AM389" s="115"/>
      <c r="AN389" s="116"/>
    </row>
    <row r="390" spans="39:40" ht="15" customHeight="1">
      <c r="AM390" s="115"/>
      <c r="AN390" s="116"/>
    </row>
    <row r="391" spans="39:40" ht="15" customHeight="1">
      <c r="AM391" s="115"/>
      <c r="AN391" s="116"/>
    </row>
    <row r="392" spans="39:40" ht="15" customHeight="1">
      <c r="AM392" s="115"/>
      <c r="AN392" s="116"/>
    </row>
    <row r="393" spans="39:40" ht="15" customHeight="1">
      <c r="AM393" s="115"/>
      <c r="AN393" s="116"/>
    </row>
    <row r="394" spans="39:40" ht="15" customHeight="1">
      <c r="AM394" s="115"/>
      <c r="AN394" s="116"/>
    </row>
    <row r="395" spans="39:40" ht="15" customHeight="1">
      <c r="AM395" s="115"/>
      <c r="AN395" s="116"/>
    </row>
    <row r="396" spans="39:40" ht="15" customHeight="1">
      <c r="AM396" s="115"/>
      <c r="AN396" s="116"/>
    </row>
    <row r="397" spans="39:40" ht="15" customHeight="1">
      <c r="AM397" s="115"/>
      <c r="AN397" s="116"/>
    </row>
    <row r="398" spans="39:40" ht="15" customHeight="1">
      <c r="AM398" s="115"/>
      <c r="AN398" s="116"/>
    </row>
    <row r="399" spans="39:40" ht="15" customHeight="1">
      <c r="AM399" s="115"/>
      <c r="AN399" s="116"/>
    </row>
    <row r="400" spans="39:40" ht="15" customHeight="1">
      <c r="AM400" s="115"/>
      <c r="AN400" s="116"/>
    </row>
    <row r="401" spans="39:40" ht="15" customHeight="1">
      <c r="AM401" s="115"/>
      <c r="AN401" s="116"/>
    </row>
    <row r="402" spans="39:40" ht="15" customHeight="1">
      <c r="AM402" s="115"/>
      <c r="AN402" s="116"/>
    </row>
    <row r="403" spans="39:40" ht="15" customHeight="1">
      <c r="AM403" s="115"/>
      <c r="AN403" s="116"/>
    </row>
    <row r="404" spans="39:40" ht="15" customHeight="1">
      <c r="AM404" s="115"/>
      <c r="AN404" s="116"/>
    </row>
    <row r="405" spans="39:40" ht="15" customHeight="1">
      <c r="AM405" s="115"/>
      <c r="AN405" s="116"/>
    </row>
    <row r="406" spans="39:40" ht="15" customHeight="1">
      <c r="AM406" s="115"/>
      <c r="AN406" s="116"/>
    </row>
    <row r="407" spans="39:40" ht="15" customHeight="1">
      <c r="AM407" s="115"/>
      <c r="AN407" s="116"/>
    </row>
    <row r="408" spans="39:40" ht="15" customHeight="1">
      <c r="AM408" s="115"/>
      <c r="AN408" s="116"/>
    </row>
    <row r="409" spans="39:40" ht="15" customHeight="1">
      <c r="AM409" s="115"/>
      <c r="AN409" s="116"/>
    </row>
    <row r="410" spans="39:40" ht="15" customHeight="1">
      <c r="AM410" s="115"/>
      <c r="AN410" s="116"/>
    </row>
    <row r="411" spans="39:40" ht="15" customHeight="1">
      <c r="AM411" s="115"/>
      <c r="AN411" s="116"/>
    </row>
    <row r="412" spans="39:40" ht="15" customHeight="1">
      <c r="AM412" s="115"/>
      <c r="AN412" s="116"/>
    </row>
    <row r="413" spans="39:40" ht="15" customHeight="1">
      <c r="AM413" s="115"/>
      <c r="AN413" s="116"/>
    </row>
    <row r="414" spans="39:40" ht="15" customHeight="1">
      <c r="AM414" s="115"/>
      <c r="AN414" s="116"/>
    </row>
    <row r="415" spans="39:40" ht="15" customHeight="1">
      <c r="AM415" s="115"/>
      <c r="AN415" s="116"/>
    </row>
    <row r="416" spans="39:40" ht="15" customHeight="1">
      <c r="AM416" s="115"/>
      <c r="AN416" s="116"/>
    </row>
    <row r="417" spans="39:40" ht="15" customHeight="1">
      <c r="AM417" s="115"/>
      <c r="AN417" s="116"/>
    </row>
    <row r="418" spans="39:40" ht="15" customHeight="1">
      <c r="AM418" s="115"/>
      <c r="AN418" s="116"/>
    </row>
    <row r="419" spans="39:40" ht="15" customHeight="1">
      <c r="AM419" s="115"/>
      <c r="AN419" s="116"/>
    </row>
    <row r="420" spans="39:40" ht="15" customHeight="1">
      <c r="AM420" s="115"/>
      <c r="AN420" s="116"/>
    </row>
    <row r="421" spans="39:40" ht="15" customHeight="1">
      <c r="AM421" s="115"/>
      <c r="AN421" s="116"/>
    </row>
    <row r="422" spans="39:40" ht="15" customHeight="1">
      <c r="AM422" s="115"/>
      <c r="AN422" s="116"/>
    </row>
    <row r="423" spans="39:40" ht="15" customHeight="1">
      <c r="AM423" s="115"/>
      <c r="AN423" s="116"/>
    </row>
    <row r="424" spans="39:40" ht="15" customHeight="1">
      <c r="AM424" s="115"/>
      <c r="AN424" s="116"/>
    </row>
    <row r="425" spans="39:40" ht="15" customHeight="1">
      <c r="AM425" s="115"/>
      <c r="AN425" s="116"/>
    </row>
    <row r="426" spans="39:40" ht="15" customHeight="1">
      <c r="AM426" s="115"/>
      <c r="AN426" s="116"/>
    </row>
    <row r="427" spans="39:40" ht="15" customHeight="1">
      <c r="AM427" s="115"/>
      <c r="AN427" s="116"/>
    </row>
    <row r="428" spans="39:40" ht="15" customHeight="1">
      <c r="AM428" s="115"/>
      <c r="AN428" s="116"/>
    </row>
    <row r="429" spans="39:40" ht="15" customHeight="1">
      <c r="AM429" s="115"/>
      <c r="AN429" s="116"/>
    </row>
    <row r="430" spans="39:40" ht="15" customHeight="1">
      <c r="AM430" s="115"/>
      <c r="AN430" s="116"/>
    </row>
    <row r="431" spans="39:40" ht="15" customHeight="1">
      <c r="AM431" s="115"/>
      <c r="AN431" s="116"/>
    </row>
    <row r="432" spans="39:40" ht="15" customHeight="1">
      <c r="AM432" s="115"/>
      <c r="AN432" s="116"/>
    </row>
    <row r="433" spans="39:40" ht="15" customHeight="1">
      <c r="AM433" s="115"/>
      <c r="AN433" s="116"/>
    </row>
    <row r="434" spans="39:40" ht="15" customHeight="1">
      <c r="AM434" s="115"/>
      <c r="AN434" s="116"/>
    </row>
    <row r="435" spans="39:40" ht="15" customHeight="1">
      <c r="AM435" s="115"/>
      <c r="AN435" s="116"/>
    </row>
    <row r="436" spans="39:40" ht="15" customHeight="1">
      <c r="AM436" s="115"/>
      <c r="AN436" s="116"/>
    </row>
    <row r="437" spans="39:40" ht="15" customHeight="1">
      <c r="AM437" s="115"/>
      <c r="AN437" s="116"/>
    </row>
    <row r="438" spans="39:40" ht="15" customHeight="1">
      <c r="AM438" s="115"/>
      <c r="AN438" s="116"/>
    </row>
    <row r="439" spans="39:40" ht="15" customHeight="1">
      <c r="AM439" s="115"/>
      <c r="AN439" s="116"/>
    </row>
    <row r="440" spans="39:40" ht="15" customHeight="1">
      <c r="AM440" s="115"/>
      <c r="AN440" s="116"/>
    </row>
    <row r="441" spans="39:40" ht="15" customHeight="1">
      <c r="AM441" s="115"/>
      <c r="AN441" s="116"/>
    </row>
    <row r="442" spans="39:40" ht="15" customHeight="1">
      <c r="AM442" s="115"/>
      <c r="AN442" s="116"/>
    </row>
    <row r="443" spans="39:40" ht="15" customHeight="1">
      <c r="AM443" s="115"/>
      <c r="AN443" s="116"/>
    </row>
    <row r="444" spans="39:40" ht="15" customHeight="1">
      <c r="AM444" s="115"/>
      <c r="AN444" s="116"/>
    </row>
    <row r="445" spans="39:40" ht="15" customHeight="1">
      <c r="AM445" s="115"/>
      <c r="AN445" s="116"/>
    </row>
    <row r="446" spans="39:40" ht="15" customHeight="1">
      <c r="AM446" s="115"/>
      <c r="AN446" s="116"/>
    </row>
    <row r="447" spans="39:40" ht="15" customHeight="1">
      <c r="AM447" s="115"/>
      <c r="AN447" s="116"/>
    </row>
    <row r="448" spans="39:40" ht="15" customHeight="1">
      <c r="AM448" s="115"/>
      <c r="AN448" s="116"/>
    </row>
    <row r="449" spans="39:40" ht="15" customHeight="1">
      <c r="AM449" s="115"/>
      <c r="AN449" s="116"/>
    </row>
    <row r="450" spans="39:40" ht="15" customHeight="1">
      <c r="AM450" s="115"/>
      <c r="AN450" s="116"/>
    </row>
    <row r="451" spans="39:40" ht="15" customHeight="1">
      <c r="AM451" s="115"/>
      <c r="AN451" s="116"/>
    </row>
    <row r="452" spans="39:40" ht="15" customHeight="1">
      <c r="AM452" s="115"/>
      <c r="AN452" s="116"/>
    </row>
    <row r="453" spans="39:40" ht="15" customHeight="1">
      <c r="AM453" s="115"/>
      <c r="AN453" s="116"/>
    </row>
    <row r="454" spans="39:40" ht="15" customHeight="1">
      <c r="AM454" s="115"/>
      <c r="AN454" s="116"/>
    </row>
    <row r="455" spans="39:40">
      <c r="AM455" s="115"/>
      <c r="AN455" s="116"/>
    </row>
    <row r="456" spans="39:40">
      <c r="AM456" s="115"/>
      <c r="AN456" s="116"/>
    </row>
    <row r="457" spans="39:40">
      <c r="AM457" s="115"/>
      <c r="AN457" s="116"/>
    </row>
    <row r="458" spans="39:40">
      <c r="AM458" s="115"/>
      <c r="AN458" s="116"/>
    </row>
    <row r="459" spans="39:40">
      <c r="AM459" s="115"/>
      <c r="AN459" s="116"/>
    </row>
    <row r="460" spans="39:40">
      <c r="AM460" s="115"/>
      <c r="AN460" s="116"/>
    </row>
  </sheetData>
  <autoFilter ref="A4:AO316">
    <filterColumn colId="22">
      <filters blank="1">
        <filter val="1"/>
        <filter val="1 000 000"/>
        <filter val="1 016 303"/>
        <filter val="1 050 000"/>
        <filter val="1 100 000"/>
        <filter val="1 250 000"/>
        <filter val="1 268 011"/>
        <filter val="1 300 000"/>
        <filter val="1 360 000"/>
        <filter val="1 500 000"/>
        <filter val="1 700 000"/>
        <filter val="1 797 478"/>
        <filter val="1 814 607"/>
        <filter val="1 889 492"/>
        <filter val="1 972 996"/>
        <filter val="1 999 999"/>
        <filter val="10 000 000"/>
        <filter val="10 500 000"/>
        <filter val="10 643"/>
        <filter val="100 000"/>
        <filter val="100 000 000"/>
        <filter val="100 091"/>
        <filter val="100 268"/>
        <filter val="106 789"/>
        <filter val="11 651 923"/>
        <filter val="12 720"/>
        <filter val="125 659"/>
        <filter val="13 940 770"/>
        <filter val="144 767 504"/>
        <filter val="15 000"/>
        <filter val="15 000 000"/>
        <filter val="15 925 919"/>
        <filter val="155 000"/>
        <filter val="160 000"/>
        <filter val="160 317"/>
        <filter val="165 923"/>
        <filter val="17 100"/>
        <filter val="170 870"/>
        <filter val="173 830"/>
        <filter val="175 231"/>
        <filter val="18 602"/>
        <filter val="19 055 300"/>
        <filter val="2 000 000"/>
        <filter val="2 060 845"/>
        <filter val="2 095 378"/>
        <filter val="2 100 000"/>
        <filter val="2 102 612"/>
        <filter val="2 208 935"/>
        <filter val="2 272 303"/>
        <filter val="2 348 090"/>
        <filter val="2 371 404"/>
        <filter val="2 500 000"/>
        <filter val="2 506 349"/>
        <filter val="2 792 507"/>
        <filter val="2 793 001"/>
        <filter val="2 800 000"/>
        <filter val="2 856 000"/>
        <filter val="20 300"/>
        <filter val="20 693"/>
        <filter val="200 000"/>
        <filter val="201 328"/>
        <filter val="202 275"/>
        <filter val="22 000 000"/>
        <filter val="22 146"/>
        <filter val="220 000"/>
        <filter val="23 500 000"/>
        <filter val="232 000"/>
        <filter val="233 787"/>
        <filter val="235 495"/>
        <filter val="24 000"/>
        <filter val="243 551"/>
        <filter val="246 455"/>
        <filter val="25 602"/>
        <filter val="250 000"/>
        <filter val="26 430"/>
        <filter val="26 895 000"/>
        <filter val="260 030"/>
        <filter val="265 000"/>
        <filter val="283 600"/>
        <filter val="285 000"/>
        <filter val="298 224"/>
        <filter val="3 000 000"/>
        <filter val="3 200 000"/>
        <filter val="3 574 135"/>
        <filter val="3 630 503"/>
        <filter val="3 662 418"/>
        <filter val="300 000"/>
        <filter val="31 905 370"/>
        <filter val="314 956"/>
        <filter val="32 000"/>
        <filter val="33 000"/>
        <filter val="33 903"/>
        <filter val="330 600"/>
        <filter val="336 462"/>
        <filter val="343 908"/>
        <filter val="35 000"/>
        <filter val="36 000"/>
        <filter val="36 000 000"/>
        <filter val="36 790"/>
        <filter val="363 795"/>
        <filter val="371 000"/>
        <filter val="375 269"/>
        <filter val="39 000 000"/>
        <filter val="4 000 000"/>
        <filter val="4 106 923"/>
        <filter val="4 141 303"/>
        <filter val="4 242 326"/>
        <filter val="4 309 413"/>
        <filter val="4 500 000"/>
        <filter val="400 000"/>
        <filter val="401 036 815"/>
        <filter val="406 901"/>
        <filter val="41 025"/>
        <filter val="42 375 700"/>
        <filter val="45 000"/>
        <filter val="450 000"/>
        <filter val="46 000"/>
        <filter val="46 500"/>
        <filter val="460 000"/>
        <filter val="47 927"/>
        <filter val="488 000"/>
        <filter val="493 211"/>
        <filter val="5 000 000"/>
        <filter val="5 225"/>
        <filter val="5 239"/>
        <filter val="5 300 000"/>
        <filter val="5 757 674"/>
        <filter val="5 998 399"/>
        <filter val="50 000"/>
        <filter val="500 000"/>
        <filter val="51 174"/>
        <filter val="510 000"/>
        <filter val="512 606"/>
        <filter val="525 250"/>
        <filter val="53 800"/>
        <filter val="56 000"/>
        <filter val="560 000"/>
        <filter val="57 634 998"/>
        <filter val="586 446"/>
        <filter val="6 000 000"/>
        <filter val="6 227 453"/>
        <filter val="6 400"/>
        <filter val="6 598 469"/>
        <filter val="600 000"/>
        <filter val="606 481"/>
        <filter val="625 764"/>
        <filter val="65 441 265"/>
        <filter val="668 500"/>
        <filter val="67 358"/>
        <filter val="698 124"/>
        <filter val="7 000 000"/>
        <filter val="7 103"/>
        <filter val="7 235"/>
        <filter val="7 241 014"/>
        <filter val="7 328"/>
        <filter val="7 492"/>
        <filter val="7 493"/>
        <filter val="7 500 000"/>
        <filter val="7 699 029"/>
        <filter val="7 850"/>
        <filter val="700 000"/>
        <filter val="71 000"/>
        <filter val="72 038"/>
        <filter val="723 254"/>
        <filter val="729 035 035"/>
        <filter val="731 541 384"/>
        <filter val="746 897"/>
        <filter val="76 005"/>
        <filter val="78 000"/>
        <filter val="79 900"/>
        <filter val="8 000 000"/>
        <filter val="8 373"/>
        <filter val="8 500"/>
        <filter val="8 508 421"/>
        <filter val="800 000"/>
        <filter val="84 779"/>
        <filter val="856 328"/>
        <filter val="88 000"/>
        <filter val="9 000"/>
        <filter val="9 246"/>
        <filter val="9 500"/>
        <filter val="9 960"/>
        <filter val="900 000"/>
        <filter val="908 588"/>
        <filter val="93 000"/>
        <filter val="959 895"/>
        <filter val="961 009"/>
        <filter val="974 718"/>
      </filters>
    </filterColumn>
  </autoFilter>
  <mergeCells count="3">
    <mergeCell ref="A1:AO1"/>
    <mergeCell ref="A2:AO2"/>
    <mergeCell ref="A3:AO3"/>
  </mergeCells>
  <printOptions horizontalCentered="1" gridLines="1"/>
  <pageMargins left="0.43307086614173229" right="0.43307086614173229" top="0.74803149606299213" bottom="0.59055118110236227" header="0.31496062992125984" footer="0.23622047244094491"/>
  <pageSetup paperSize="8" scale="38" orientation="landscape" blackAndWhite="1" r:id="rId1"/>
  <headerFooter>
    <oddFooter>Page &amp;P of &amp;N</oddFooter>
  </headerFooter>
  <rowBreaks count="5" manualBreakCount="5">
    <brk id="45" max="39" man="1"/>
    <brk id="86" max="39" man="1"/>
    <brk id="171" max="39" man="1"/>
    <brk id="211" max="39" man="1"/>
    <brk id="252" max="39" man="1"/>
  </rowBreaks>
</worksheet>
</file>

<file path=xl/worksheets/sheet8.xml><?xml version="1.0" encoding="utf-8"?>
<worksheet xmlns="http://schemas.openxmlformats.org/spreadsheetml/2006/main" xmlns:r="http://schemas.openxmlformats.org/officeDocument/2006/relationships">
  <dimension ref="A1:A4"/>
  <sheetViews>
    <sheetView workbookViewId="0">
      <selection activeCell="A18" sqref="A18"/>
    </sheetView>
  </sheetViews>
  <sheetFormatPr defaultRowHeight="15"/>
  <cols>
    <col min="1" max="1" width="99" customWidth="1"/>
  </cols>
  <sheetData>
    <row r="1" spans="1:1" ht="15.75">
      <c r="A1" t="s">
        <v>1003</v>
      </c>
    </row>
    <row r="2" spans="1:1">
      <c r="A2" s="295" t="s">
        <v>995</v>
      </c>
    </row>
    <row r="4" spans="1:1" ht="30">
      <c r="A4" s="294" t="s">
        <v>994</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Appendix K (i)</vt:lpstr>
      <vt:lpstr>Appendix K (ii)</vt:lpstr>
      <vt:lpstr>Appendix L</vt:lpstr>
      <vt:lpstr>Appendix M (i)</vt:lpstr>
      <vt:lpstr>Appendix M (ii)</vt:lpstr>
      <vt:lpstr>Appendix N</vt:lpstr>
      <vt:lpstr>Appendix O</vt:lpstr>
      <vt:lpstr>Appendix S</vt:lpstr>
      <vt:lpstr>Sheet1</vt:lpstr>
      <vt:lpstr>'Appendix N'!Print_Area</vt:lpstr>
      <vt:lpstr>'Appendix O'!Print_Area</vt:lpstr>
      <vt:lpstr>'Appendix N'!Print_Titles</vt:lpstr>
      <vt:lpstr>'Appendix O'!Print_Titles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2013-08-07T10:55:39Z</dcterms:modified>
</cp:coreProperties>
</file>